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ción vaca" sheetId="1" r:id="rId1"/>
    <sheet name="Ración oveja" sheetId="2" r:id="rId2"/>
    <sheet name="Ración cabra" sheetId="3" r:id="rId3"/>
  </sheets>
  <definedNames/>
  <calcPr fullCalcOnLoad="1"/>
</workbook>
</file>

<file path=xl/sharedStrings.xml><?xml version="1.0" encoding="utf-8"?>
<sst xmlns="http://schemas.openxmlformats.org/spreadsheetml/2006/main" count="114" uniqueCount="36">
  <si>
    <t>Materias Primas</t>
  </si>
  <si>
    <t>Cantidad</t>
  </si>
  <si>
    <t>MS</t>
  </si>
  <si>
    <t>MS_total</t>
  </si>
  <si>
    <t>UA</t>
  </si>
  <si>
    <t>UA_Total</t>
  </si>
  <si>
    <t>PB</t>
  </si>
  <si>
    <t>PB_total</t>
  </si>
  <si>
    <t>Pdrumiantes</t>
  </si>
  <si>
    <t>PDrum_total</t>
  </si>
  <si>
    <t>Ca</t>
  </si>
  <si>
    <t>Ca_total</t>
  </si>
  <si>
    <t>Fosforo</t>
  </si>
  <si>
    <t>P_total</t>
  </si>
  <si>
    <t>precio kg</t>
  </si>
  <si>
    <t>precio total</t>
  </si>
  <si>
    <t>Maiz</t>
  </si>
  <si>
    <t>Cebada</t>
  </si>
  <si>
    <t>Harina soja</t>
  </si>
  <si>
    <t>Hg 32</t>
  </si>
  <si>
    <t>Salvado</t>
  </si>
  <si>
    <t>Heno raigrass 1ª</t>
  </si>
  <si>
    <t>Heno de alfalfa1ª</t>
  </si>
  <si>
    <t>Paja de cereal</t>
  </si>
  <si>
    <t>DDGS cebada</t>
  </si>
  <si>
    <t>Bagazo de cerveza</t>
  </si>
  <si>
    <t xml:space="preserve">Pulpa de remolacha </t>
  </si>
  <si>
    <t>Fosfato bicálcico</t>
  </si>
  <si>
    <t>Carbonato cálcico</t>
  </si>
  <si>
    <t>Oleína</t>
  </si>
  <si>
    <t>Semilla de algodón</t>
  </si>
  <si>
    <t>TOTAL</t>
  </si>
  <si>
    <t>PD</t>
  </si>
  <si>
    <t>P</t>
  </si>
  <si>
    <t>NECESIDADES</t>
  </si>
  <si>
    <t>14-19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</si>
</sst>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0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1" xfId="20" applyBorder="1">
      <alignment/>
      <protection/>
    </xf>
    <xf numFmtId="164" fontId="2" fillId="0" borderId="2" xfId="20" applyFont="1" applyBorder="1">
      <alignment/>
      <protection/>
    </xf>
    <xf numFmtId="164" fontId="2" fillId="0" borderId="3" xfId="20" applyFont="1" applyBorder="1">
      <alignment/>
      <protection/>
    </xf>
    <xf numFmtId="164" fontId="2" fillId="2" borderId="1" xfId="20" applyFill="1" applyBorder="1">
      <alignment/>
      <protection/>
    </xf>
    <xf numFmtId="164" fontId="2" fillId="3" borderId="1" xfId="20" applyFill="1" applyBorder="1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3" borderId="1" xfId="20" applyFont="1" applyFill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6.7109375" style="1" customWidth="1"/>
    <col min="2" max="2" width="9.00390625" style="1" customWidth="1"/>
    <col min="3" max="3" width="6.57421875" style="1" customWidth="1"/>
    <col min="4" max="4" width="9.7109375" style="1" customWidth="1"/>
    <col min="5" max="5" width="6.7109375" style="1" customWidth="1"/>
    <col min="6" max="6" width="10.00390625" style="1" customWidth="1"/>
    <col min="7" max="7" width="5.140625" style="1" customWidth="1"/>
    <col min="8" max="8" width="9.28125" style="1" customWidth="1"/>
    <col min="9" max="9" width="6.57421875" style="1" customWidth="1"/>
    <col min="10" max="10" width="11.8515625" style="1" customWidth="1"/>
    <col min="11" max="11" width="7.8515625" style="1" customWidth="1"/>
    <col min="12" max="12" width="9.421875" style="1" customWidth="1"/>
    <col min="13" max="14" width="9.7109375" style="1" customWidth="1"/>
    <col min="15" max="16384" width="11.7109375" style="1" customWidth="1"/>
  </cols>
  <sheetData>
    <row r="1" ht="12.75">
      <c r="A1" s="1" t="s">
        <v>0</v>
      </c>
    </row>
    <row r="2" spans="1:16" ht="12.7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2" t="s">
        <v>14</v>
      </c>
      <c r="P2" s="4" t="s">
        <v>15</v>
      </c>
    </row>
    <row r="3" spans="1:16" ht="12.75">
      <c r="A3" s="2" t="s">
        <v>16</v>
      </c>
      <c r="B3" s="2">
        <v>2</v>
      </c>
      <c r="C3" s="5">
        <f>1-0.138</f>
        <v>0.862</v>
      </c>
      <c r="D3" s="2">
        <f>C3*B3</f>
        <v>1.724</v>
      </c>
      <c r="E3" s="5">
        <v>1.07</v>
      </c>
      <c r="F3" s="2">
        <f aca="true" t="shared" si="0" ref="F3:F17">E3*B3</f>
        <v>2.14</v>
      </c>
      <c r="G3" s="5">
        <f>7.5*10</f>
        <v>75</v>
      </c>
      <c r="H3" s="2">
        <f aca="true" t="shared" si="1" ref="H3:H11">G3*B3</f>
        <v>150</v>
      </c>
      <c r="I3" s="5">
        <f>G3*66/100</f>
        <v>49.5</v>
      </c>
      <c r="J3" s="2">
        <f aca="true" t="shared" si="2" ref="J3:J11">I3*B3</f>
        <v>99</v>
      </c>
      <c r="K3" s="5">
        <v>0.30000000000000004</v>
      </c>
      <c r="L3" s="2">
        <f aca="true" t="shared" si="3" ref="L3:L17">K3*B3</f>
        <v>0.6000000000000001</v>
      </c>
      <c r="M3" s="5">
        <v>2.5</v>
      </c>
      <c r="N3" s="3">
        <f aca="true" t="shared" si="4" ref="N3:N17">M3*B3</f>
        <v>5</v>
      </c>
      <c r="O3" s="2">
        <v>0.17</v>
      </c>
      <c r="P3" s="4">
        <f>B3*O3</f>
        <v>0.34</v>
      </c>
    </row>
    <row r="4" spans="1:16" ht="12.75">
      <c r="A4" s="2" t="s">
        <v>17</v>
      </c>
      <c r="B4" s="2">
        <v>2</v>
      </c>
      <c r="C4" s="5">
        <f>1-(9.8/100)</f>
        <v>0.902</v>
      </c>
      <c r="D4" s="2">
        <f aca="true" t="shared" si="5" ref="D4:D17">C4*B4</f>
        <v>1.804</v>
      </c>
      <c r="E4" s="5">
        <v>1</v>
      </c>
      <c r="F4" s="2">
        <f t="shared" si="0"/>
        <v>2</v>
      </c>
      <c r="G4" s="5">
        <f>11.3*10</f>
        <v>113</v>
      </c>
      <c r="H4" s="2">
        <f t="shared" si="1"/>
        <v>226</v>
      </c>
      <c r="I4" s="5">
        <f>G4*73/100</f>
        <v>82.49</v>
      </c>
      <c r="J4" s="2">
        <f t="shared" si="2"/>
        <v>164.98</v>
      </c>
      <c r="K4" s="5">
        <v>0.6000000000000001</v>
      </c>
      <c r="L4" s="2">
        <f t="shared" si="3"/>
        <v>1.2000000000000002</v>
      </c>
      <c r="M4" s="5">
        <v>3.2</v>
      </c>
      <c r="N4" s="3">
        <f t="shared" si="4"/>
        <v>6.4</v>
      </c>
      <c r="O4" s="2">
        <v>0.18</v>
      </c>
      <c r="P4" s="4">
        <f aca="true" t="shared" si="6" ref="P4:P17">B4*O4</f>
        <v>0.36</v>
      </c>
    </row>
    <row r="5" spans="1:16" ht="12.75">
      <c r="A5" s="2" t="s">
        <v>18</v>
      </c>
      <c r="B5" s="2"/>
      <c r="C5" s="5">
        <f>1-0.12</f>
        <v>0.88</v>
      </c>
      <c r="D5" s="2">
        <f t="shared" si="5"/>
        <v>0</v>
      </c>
      <c r="E5" s="5">
        <v>1.02</v>
      </c>
      <c r="F5" s="2">
        <f t="shared" si="0"/>
        <v>0</v>
      </c>
      <c r="G5" s="5">
        <v>440</v>
      </c>
      <c r="H5" s="2">
        <f t="shared" si="1"/>
        <v>0</v>
      </c>
      <c r="I5" s="5">
        <f>G5*0.9</f>
        <v>396</v>
      </c>
      <c r="J5" s="2">
        <f t="shared" si="2"/>
        <v>0</v>
      </c>
      <c r="K5" s="5">
        <v>2.9</v>
      </c>
      <c r="L5" s="2">
        <f t="shared" si="3"/>
        <v>0</v>
      </c>
      <c r="M5" s="5">
        <v>6.1</v>
      </c>
      <c r="N5" s="3">
        <f t="shared" si="4"/>
        <v>0</v>
      </c>
      <c r="O5" s="2">
        <v>0.35</v>
      </c>
      <c r="P5" s="4">
        <f t="shared" si="6"/>
        <v>0</v>
      </c>
    </row>
    <row r="6" spans="1:16" ht="12.75">
      <c r="A6" s="2" t="s">
        <v>19</v>
      </c>
      <c r="B6" s="2"/>
      <c r="C6" s="5">
        <f>1-0.112</f>
        <v>0.888</v>
      </c>
      <c r="D6" s="2">
        <f t="shared" si="5"/>
        <v>0</v>
      </c>
      <c r="E6" s="5">
        <v>0.7</v>
      </c>
      <c r="F6" s="2">
        <f t="shared" si="0"/>
        <v>0</v>
      </c>
      <c r="G6" s="5">
        <v>321</v>
      </c>
      <c r="H6" s="2">
        <f t="shared" si="1"/>
        <v>0</v>
      </c>
      <c r="I6" s="5">
        <f>G6*0.86</f>
        <v>276.06</v>
      </c>
      <c r="J6" s="2">
        <f t="shared" si="2"/>
        <v>0</v>
      </c>
      <c r="K6" s="5">
        <v>3.2</v>
      </c>
      <c r="L6" s="2">
        <f t="shared" si="3"/>
        <v>0</v>
      </c>
      <c r="M6" s="5">
        <v>10.5</v>
      </c>
      <c r="N6" s="3">
        <f t="shared" si="4"/>
        <v>0</v>
      </c>
      <c r="O6" s="2">
        <v>1.2</v>
      </c>
      <c r="P6" s="4">
        <f t="shared" si="6"/>
        <v>0</v>
      </c>
    </row>
    <row r="7" spans="1:16" ht="12.75">
      <c r="A7" s="2" t="s">
        <v>20</v>
      </c>
      <c r="B7" s="2">
        <v>2</v>
      </c>
      <c r="C7" s="5">
        <f>1-0.123</f>
        <v>0.877</v>
      </c>
      <c r="D7" s="2">
        <f t="shared" si="5"/>
        <v>1.754</v>
      </c>
      <c r="E7" s="5">
        <v>0.82</v>
      </c>
      <c r="F7" s="2">
        <f t="shared" si="0"/>
        <v>1.6400000000000001</v>
      </c>
      <c r="G7" s="5">
        <v>151</v>
      </c>
      <c r="H7" s="2">
        <f t="shared" si="1"/>
        <v>302</v>
      </c>
      <c r="I7" s="5">
        <f>G7*0.78</f>
        <v>117.78</v>
      </c>
      <c r="J7" s="2">
        <f t="shared" si="2"/>
        <v>235.56</v>
      </c>
      <c r="K7" s="5">
        <v>1.3</v>
      </c>
      <c r="L7" s="2">
        <f t="shared" si="3"/>
        <v>2.6</v>
      </c>
      <c r="M7" s="5">
        <v>9.7</v>
      </c>
      <c r="N7" s="3">
        <f t="shared" si="4"/>
        <v>19.4</v>
      </c>
      <c r="O7" s="2">
        <v>0.1</v>
      </c>
      <c r="P7" s="4">
        <f t="shared" si="6"/>
        <v>0.2</v>
      </c>
    </row>
    <row r="8" spans="1:16" ht="12.75">
      <c r="A8" s="2" t="s">
        <v>21</v>
      </c>
      <c r="B8" s="2"/>
      <c r="C8" s="5">
        <f>1-0.095</f>
        <v>0.905</v>
      </c>
      <c r="D8" s="2">
        <f t="shared" si="5"/>
        <v>0</v>
      </c>
      <c r="E8" s="5">
        <v>0.82</v>
      </c>
      <c r="F8" s="2">
        <f t="shared" si="0"/>
        <v>0</v>
      </c>
      <c r="G8" s="5">
        <v>187</v>
      </c>
      <c r="H8" s="2">
        <f t="shared" si="1"/>
        <v>0</v>
      </c>
      <c r="I8" s="5">
        <f>G8*0.8</f>
        <v>149.6</v>
      </c>
      <c r="J8" s="2">
        <f t="shared" si="2"/>
        <v>0</v>
      </c>
      <c r="K8" s="5">
        <v>10.6</v>
      </c>
      <c r="L8" s="2">
        <f t="shared" si="3"/>
        <v>0</v>
      </c>
      <c r="M8" s="5">
        <v>2.8</v>
      </c>
      <c r="N8" s="3">
        <f t="shared" si="4"/>
        <v>0</v>
      </c>
      <c r="O8" s="2">
        <v>0.15</v>
      </c>
      <c r="P8" s="4">
        <f t="shared" si="6"/>
        <v>0</v>
      </c>
    </row>
    <row r="9" spans="1:16" ht="12.75">
      <c r="A9" s="2" t="s">
        <v>22</v>
      </c>
      <c r="B9" s="2">
        <v>3</v>
      </c>
      <c r="C9" s="5">
        <f>1-0.097</f>
        <v>0.903</v>
      </c>
      <c r="D9" s="2">
        <f t="shared" si="5"/>
        <v>2.709</v>
      </c>
      <c r="E9" s="5">
        <v>0.69</v>
      </c>
      <c r="F9" s="2">
        <f t="shared" si="0"/>
        <v>2.0700000000000003</v>
      </c>
      <c r="G9" s="5">
        <v>187</v>
      </c>
      <c r="H9" s="2">
        <f t="shared" si="1"/>
        <v>561</v>
      </c>
      <c r="I9" s="5">
        <f>G9*0.8</f>
        <v>149.6</v>
      </c>
      <c r="J9" s="2">
        <f t="shared" si="2"/>
        <v>448.79999999999995</v>
      </c>
      <c r="K9" s="5">
        <v>17</v>
      </c>
      <c r="L9" s="2">
        <f t="shared" si="3"/>
        <v>51</v>
      </c>
      <c r="M9" s="5">
        <v>2.6</v>
      </c>
      <c r="N9" s="3">
        <f t="shared" si="4"/>
        <v>7.800000000000001</v>
      </c>
      <c r="O9" s="2">
        <v>0.17</v>
      </c>
      <c r="P9" s="4">
        <f t="shared" si="6"/>
        <v>0.51</v>
      </c>
    </row>
    <row r="10" spans="1:16" ht="12.75">
      <c r="A10" s="2" t="s">
        <v>23</v>
      </c>
      <c r="B10" s="2">
        <v>6</v>
      </c>
      <c r="C10" s="5">
        <f>1-0.083</f>
        <v>0.917</v>
      </c>
      <c r="D10" s="2">
        <f t="shared" si="5"/>
        <v>5.502000000000001</v>
      </c>
      <c r="E10" s="5">
        <v>0.39</v>
      </c>
      <c r="F10" s="2">
        <f t="shared" si="0"/>
        <v>2.34</v>
      </c>
      <c r="G10" s="5">
        <v>37</v>
      </c>
      <c r="H10" s="2">
        <f t="shared" si="1"/>
        <v>222</v>
      </c>
      <c r="I10" s="5">
        <f>G10*0.2</f>
        <v>7.4</v>
      </c>
      <c r="J10" s="2">
        <f t="shared" si="2"/>
        <v>44.400000000000006</v>
      </c>
      <c r="K10" s="5">
        <v>3</v>
      </c>
      <c r="L10" s="2">
        <f t="shared" si="3"/>
        <v>18</v>
      </c>
      <c r="M10" s="5">
        <v>0.7</v>
      </c>
      <c r="N10" s="3">
        <f t="shared" si="4"/>
        <v>4.2</v>
      </c>
      <c r="O10" s="2">
        <v>0.07</v>
      </c>
      <c r="P10" s="4">
        <f t="shared" si="6"/>
        <v>0.42000000000000004</v>
      </c>
    </row>
    <row r="11" spans="1:16" ht="12.75">
      <c r="A11" s="2" t="s">
        <v>24</v>
      </c>
      <c r="B11" s="2">
        <v>4</v>
      </c>
      <c r="C11" s="5">
        <f>1-0.081</f>
        <v>0.919</v>
      </c>
      <c r="D11" s="2">
        <f t="shared" si="5"/>
        <v>3.676</v>
      </c>
      <c r="E11" s="5">
        <v>0.94</v>
      </c>
      <c r="F11" s="2">
        <f t="shared" si="0"/>
        <v>3.7600000000000002</v>
      </c>
      <c r="G11" s="5">
        <v>249</v>
      </c>
      <c r="H11" s="2">
        <f t="shared" si="1"/>
        <v>996</v>
      </c>
      <c r="I11" s="5">
        <f>G11*0.72</f>
        <v>179.28</v>
      </c>
      <c r="J11" s="2">
        <f t="shared" si="2"/>
        <v>717.12</v>
      </c>
      <c r="K11" s="5">
        <v>1.2</v>
      </c>
      <c r="L11" s="2">
        <f t="shared" si="3"/>
        <v>4.8</v>
      </c>
      <c r="M11" s="5">
        <v>7</v>
      </c>
      <c r="N11" s="3">
        <f t="shared" si="4"/>
        <v>28</v>
      </c>
      <c r="O11" s="2">
        <v>0.2</v>
      </c>
      <c r="P11" s="4">
        <f t="shared" si="6"/>
        <v>0.8</v>
      </c>
    </row>
    <row r="12" spans="1:16" ht="12.75">
      <c r="A12" s="2" t="s">
        <v>25</v>
      </c>
      <c r="B12" s="2"/>
      <c r="C12" s="5">
        <f>1-0.742</f>
        <v>0.258</v>
      </c>
      <c r="D12" s="2">
        <f t="shared" si="5"/>
        <v>0</v>
      </c>
      <c r="E12" s="5">
        <v>1.11</v>
      </c>
      <c r="F12" s="2">
        <f t="shared" si="0"/>
        <v>0</v>
      </c>
      <c r="G12" s="5">
        <v>263</v>
      </c>
      <c r="H12" s="2">
        <f>G12*D12</f>
        <v>0</v>
      </c>
      <c r="I12" s="5">
        <f>G12*0.6</f>
        <v>157.8</v>
      </c>
      <c r="J12" s="2">
        <f>I12*D12</f>
        <v>0</v>
      </c>
      <c r="K12" s="5">
        <v>2.8</v>
      </c>
      <c r="L12" s="2">
        <f t="shared" si="3"/>
        <v>0</v>
      </c>
      <c r="M12" s="5">
        <v>5</v>
      </c>
      <c r="N12" s="3">
        <f t="shared" si="4"/>
        <v>0</v>
      </c>
      <c r="O12" s="2">
        <v>0.18</v>
      </c>
      <c r="P12" s="4">
        <f t="shared" si="6"/>
        <v>0</v>
      </c>
    </row>
    <row r="13" spans="1:16" ht="12.75">
      <c r="A13" s="2" t="s">
        <v>26</v>
      </c>
      <c r="B13" s="2">
        <v>1.5</v>
      </c>
      <c r="C13" s="5">
        <f>1-0.101</f>
        <v>0.899</v>
      </c>
      <c r="D13" s="2">
        <f t="shared" si="5"/>
        <v>1.3485</v>
      </c>
      <c r="E13" s="5">
        <v>0.94</v>
      </c>
      <c r="F13" s="2">
        <f t="shared" si="0"/>
        <v>1.4100000000000001</v>
      </c>
      <c r="G13" s="5">
        <v>92</v>
      </c>
      <c r="H13" s="2">
        <f>G13*B13</f>
        <v>138</v>
      </c>
      <c r="I13" s="5">
        <f>G13*0.63</f>
        <v>57.96</v>
      </c>
      <c r="J13" s="2">
        <f>I13*B13</f>
        <v>86.94</v>
      </c>
      <c r="K13" s="5">
        <v>9.8</v>
      </c>
      <c r="L13" s="2">
        <f t="shared" si="3"/>
        <v>14.700000000000001</v>
      </c>
      <c r="M13" s="5">
        <v>1.1</v>
      </c>
      <c r="N13" s="3">
        <f t="shared" si="4"/>
        <v>1.6500000000000001</v>
      </c>
      <c r="O13" s="2">
        <v>0.05</v>
      </c>
      <c r="P13" s="4">
        <f t="shared" si="6"/>
        <v>0.07500000000000001</v>
      </c>
    </row>
    <row r="14" spans="1:16" ht="12.75">
      <c r="A14" s="2" t="s">
        <v>27</v>
      </c>
      <c r="B14" s="2">
        <v>0.012999999999999998</v>
      </c>
      <c r="C14" s="5">
        <f>1-0.03</f>
        <v>0.97</v>
      </c>
      <c r="D14" s="2">
        <f t="shared" si="5"/>
        <v>0.012609999999999998</v>
      </c>
      <c r="E14" s="5">
        <v>0</v>
      </c>
      <c r="F14" s="2">
        <f t="shared" si="0"/>
        <v>0</v>
      </c>
      <c r="G14" s="5">
        <v>0</v>
      </c>
      <c r="H14" s="2">
        <f>G14*B14</f>
        <v>0</v>
      </c>
      <c r="I14" s="5">
        <v>0</v>
      </c>
      <c r="J14" s="2">
        <f>I14*B14</f>
        <v>0</v>
      </c>
      <c r="K14" s="5">
        <v>240</v>
      </c>
      <c r="L14" s="2">
        <f t="shared" si="3"/>
        <v>3.119999999999999</v>
      </c>
      <c r="M14" s="5">
        <v>201</v>
      </c>
      <c r="N14" s="3">
        <f t="shared" si="4"/>
        <v>2.6129999999999995</v>
      </c>
      <c r="O14" s="2">
        <v>5.8</v>
      </c>
      <c r="P14" s="4">
        <f t="shared" si="6"/>
        <v>0.07539999999999998</v>
      </c>
    </row>
    <row r="15" spans="1:16" ht="12.75">
      <c r="A15" s="2" t="s">
        <v>28</v>
      </c>
      <c r="B15" s="2">
        <v>0.03</v>
      </c>
      <c r="C15" s="5">
        <f>1-0.02</f>
        <v>0.98</v>
      </c>
      <c r="D15" s="2">
        <f t="shared" si="5"/>
        <v>0.0294</v>
      </c>
      <c r="E15" s="5">
        <v>0</v>
      </c>
      <c r="F15" s="2">
        <f t="shared" si="0"/>
        <v>0</v>
      </c>
      <c r="G15" s="5">
        <v>0</v>
      </c>
      <c r="H15" s="2">
        <f>G15*B15</f>
        <v>0</v>
      </c>
      <c r="I15" s="5">
        <v>0</v>
      </c>
      <c r="J15" s="2">
        <f>I15*B15</f>
        <v>0</v>
      </c>
      <c r="K15" s="5">
        <v>386</v>
      </c>
      <c r="L15" s="2">
        <f t="shared" si="3"/>
        <v>11.58</v>
      </c>
      <c r="M15" s="5">
        <v>0.1</v>
      </c>
      <c r="N15" s="3">
        <f t="shared" si="4"/>
        <v>0.003</v>
      </c>
      <c r="O15" s="2">
        <v>1.8</v>
      </c>
      <c r="P15" s="4">
        <f t="shared" si="6"/>
        <v>0.054</v>
      </c>
    </row>
    <row r="16" spans="1:16" ht="12.75">
      <c r="A16" s="2" t="s">
        <v>29</v>
      </c>
      <c r="B16" s="2"/>
      <c r="C16" s="5">
        <v>1</v>
      </c>
      <c r="D16" s="2">
        <f t="shared" si="5"/>
        <v>0</v>
      </c>
      <c r="E16" s="5">
        <v>2.85</v>
      </c>
      <c r="F16" s="2">
        <f t="shared" si="0"/>
        <v>0</v>
      </c>
      <c r="G16" s="5">
        <v>0</v>
      </c>
      <c r="H16" s="2">
        <f>G16*B16</f>
        <v>0</v>
      </c>
      <c r="I16" s="5">
        <v>0</v>
      </c>
      <c r="J16" s="2">
        <f>I16*B16</f>
        <v>0</v>
      </c>
      <c r="K16" s="5">
        <v>0</v>
      </c>
      <c r="L16" s="2">
        <f t="shared" si="3"/>
        <v>0</v>
      </c>
      <c r="M16" s="5">
        <v>0</v>
      </c>
      <c r="N16" s="3">
        <f t="shared" si="4"/>
        <v>0</v>
      </c>
      <c r="O16" s="2">
        <v>0.25</v>
      </c>
      <c r="P16" s="4">
        <f t="shared" si="6"/>
        <v>0</v>
      </c>
    </row>
    <row r="17" spans="1:16" ht="12.75">
      <c r="A17" s="2" t="s">
        <v>30</v>
      </c>
      <c r="B17" s="2"/>
      <c r="C17" s="5">
        <f>1-0.08</f>
        <v>0.92</v>
      </c>
      <c r="D17" s="2">
        <f t="shared" si="5"/>
        <v>0</v>
      </c>
      <c r="E17" s="5">
        <v>1.15</v>
      </c>
      <c r="F17" s="2">
        <f t="shared" si="0"/>
        <v>0</v>
      </c>
      <c r="G17" s="5">
        <v>204</v>
      </c>
      <c r="H17" s="2">
        <f>G17*B17</f>
        <v>0</v>
      </c>
      <c r="I17" s="5">
        <f>G17*0.8</f>
        <v>163.20000000000002</v>
      </c>
      <c r="J17" s="2">
        <f>I17*B17</f>
        <v>0</v>
      </c>
      <c r="K17" s="5">
        <v>1.1</v>
      </c>
      <c r="L17" s="2">
        <f t="shared" si="3"/>
        <v>0</v>
      </c>
      <c r="M17" s="5">
        <v>5.3</v>
      </c>
      <c r="N17" s="3">
        <f t="shared" si="4"/>
        <v>0</v>
      </c>
      <c r="O17" s="2">
        <v>0.31</v>
      </c>
      <c r="P17" s="4">
        <f t="shared" si="6"/>
        <v>0</v>
      </c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2"/>
      <c r="N18" s="3"/>
      <c r="O18" s="2"/>
      <c r="P18" s="4"/>
    </row>
    <row r="19" spans="1:16" ht="12.75">
      <c r="A19" s="2" t="s">
        <v>31</v>
      </c>
      <c r="B19" s="2">
        <f>SUM(B3:B18)</f>
        <v>20.543000000000003</v>
      </c>
      <c r="C19" s="2"/>
      <c r="D19" s="2">
        <f>SUM(D3:D17)</f>
        <v>18.55951</v>
      </c>
      <c r="E19" s="2"/>
      <c r="F19" s="2">
        <f>SUM(F3:F17)</f>
        <v>15.360000000000001</v>
      </c>
      <c r="G19" s="2"/>
      <c r="H19" s="2">
        <f>SUM(H3:H10)</f>
        <v>1461</v>
      </c>
      <c r="I19" s="2"/>
      <c r="J19" s="2">
        <f>SUM(J3:J17)</f>
        <v>1796.8</v>
      </c>
      <c r="K19" s="2"/>
      <c r="L19" s="2">
        <f>SUM(L3:L18)</f>
        <v>107.6</v>
      </c>
      <c r="M19" s="2"/>
      <c r="N19" s="3">
        <f>SUM(N3:N18)</f>
        <v>75.066</v>
      </c>
      <c r="O19" s="2"/>
      <c r="P19" s="4"/>
    </row>
    <row r="20" spans="1:16" ht="12.75">
      <c r="A20" s="7"/>
      <c r="B20" s="7"/>
      <c r="C20" s="8"/>
      <c r="D20" s="8" t="s">
        <v>2</v>
      </c>
      <c r="E20" s="8"/>
      <c r="F20" s="8" t="s">
        <v>4</v>
      </c>
      <c r="G20" s="8"/>
      <c r="H20" s="8" t="s">
        <v>6</v>
      </c>
      <c r="I20" s="8"/>
      <c r="J20" s="8" t="s">
        <v>32</v>
      </c>
      <c r="K20" s="8"/>
      <c r="L20" s="7" t="s">
        <v>10</v>
      </c>
      <c r="M20" s="7"/>
      <c r="N20" s="9" t="s">
        <v>33</v>
      </c>
      <c r="O20" s="2"/>
      <c r="P20" s="4"/>
    </row>
    <row r="21" spans="1:16" ht="12.75">
      <c r="A21" s="2" t="s">
        <v>34</v>
      </c>
      <c r="B21" s="2"/>
      <c r="C21" s="2"/>
      <c r="D21" s="2" t="s">
        <v>35</v>
      </c>
      <c r="E21" s="2"/>
      <c r="F21" s="2">
        <v>14.35</v>
      </c>
      <c r="G21" s="2"/>
      <c r="H21" s="2"/>
      <c r="I21" s="2"/>
      <c r="J21" s="2">
        <v>1790</v>
      </c>
      <c r="K21" s="2"/>
      <c r="L21" s="2">
        <v>107</v>
      </c>
      <c r="M21" s="2"/>
      <c r="N21" s="3">
        <v>75</v>
      </c>
      <c r="O21" s="2"/>
      <c r="P21" s="4">
        <f>SUM(P3:P20)</f>
        <v>2.8344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12.57421875" defaultRowHeight="12.75"/>
  <cols>
    <col min="1" max="2" width="11.7109375" style="1" customWidth="1"/>
    <col min="3" max="3" width="6.7109375" style="1" customWidth="1"/>
    <col min="4" max="4" width="11.7109375" style="1" customWidth="1"/>
    <col min="5" max="5" width="6.7109375" style="1" customWidth="1"/>
    <col min="6" max="6" width="11.7109375" style="1" customWidth="1"/>
    <col min="7" max="7" width="6.421875" style="1" customWidth="1"/>
    <col min="8" max="8" width="11.7109375" style="1" customWidth="1"/>
    <col min="9" max="9" width="7.00390625" style="1" customWidth="1"/>
    <col min="10" max="10" width="11.7109375" style="1" customWidth="1"/>
    <col min="11" max="11" width="6.57421875" style="1" customWidth="1"/>
    <col min="12" max="12" width="11.7109375" style="1" customWidth="1"/>
    <col min="13" max="13" width="8.28125" style="1" customWidth="1"/>
    <col min="14" max="16384" width="11.7109375" style="1" customWidth="1"/>
  </cols>
  <sheetData>
    <row r="1" ht="12.75">
      <c r="A1" s="1" t="s">
        <v>0</v>
      </c>
    </row>
    <row r="2" spans="1:14" ht="12.7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2.75">
      <c r="A3" s="2" t="s">
        <v>16</v>
      </c>
      <c r="B3" s="2">
        <v>0.022</v>
      </c>
      <c r="C3" s="5">
        <f>1-0.138</f>
        <v>0.862</v>
      </c>
      <c r="D3" s="2">
        <f aca="true" t="shared" si="0" ref="D3:D10">C3*B3</f>
        <v>0.018963999999999998</v>
      </c>
      <c r="E3" s="5">
        <v>1.07</v>
      </c>
      <c r="F3" s="2">
        <f aca="true" t="shared" si="1" ref="F3:F10">E3*B3</f>
        <v>0.02354</v>
      </c>
      <c r="G3" s="5">
        <f>7.5*10</f>
        <v>75</v>
      </c>
      <c r="H3" s="2">
        <f aca="true" t="shared" si="2" ref="H3:H10">G3*B3</f>
        <v>1.65</v>
      </c>
      <c r="I3" s="5">
        <f>G3*66/100</f>
        <v>49.5</v>
      </c>
      <c r="J3" s="2">
        <f aca="true" t="shared" si="3" ref="J3:J11">I3*B3</f>
        <v>1.089</v>
      </c>
      <c r="K3" s="5">
        <v>0.30000000000000004</v>
      </c>
      <c r="L3" s="2">
        <f>K3*B3</f>
        <v>0.006600000000000001</v>
      </c>
      <c r="M3" s="5">
        <v>2.5</v>
      </c>
      <c r="N3" s="2">
        <f>M3*B3</f>
        <v>0.05499999999999999</v>
      </c>
    </row>
    <row r="4" spans="1:14" ht="12.75">
      <c r="A4" s="2" t="s">
        <v>17</v>
      </c>
      <c r="B4" s="2">
        <v>0.03</v>
      </c>
      <c r="C4" s="5">
        <f>1-(9.8/100)</f>
        <v>0.902</v>
      </c>
      <c r="D4" s="2">
        <f t="shared" si="0"/>
        <v>0.02706</v>
      </c>
      <c r="E4" s="5">
        <v>1</v>
      </c>
      <c r="F4" s="2">
        <f t="shared" si="1"/>
        <v>0.03</v>
      </c>
      <c r="G4" s="5">
        <f>11.3*10</f>
        <v>113</v>
      </c>
      <c r="H4" s="2">
        <f t="shared" si="2"/>
        <v>3.3899999999999997</v>
      </c>
      <c r="I4" s="5">
        <f>G4*73/100</f>
        <v>82.49</v>
      </c>
      <c r="J4" s="2">
        <f t="shared" si="3"/>
        <v>2.4747</v>
      </c>
      <c r="K4" s="5">
        <v>0.6000000000000001</v>
      </c>
      <c r="L4" s="2">
        <f aca="true" t="shared" si="4" ref="L4:L17">K4*B4</f>
        <v>0.018000000000000002</v>
      </c>
      <c r="M4" s="5">
        <v>3.2</v>
      </c>
      <c r="N4" s="2">
        <f aca="true" t="shared" si="5" ref="N4:N17">M4*B4</f>
        <v>0.096</v>
      </c>
    </row>
    <row r="5" spans="1:14" ht="12.75">
      <c r="A5" s="2" t="s">
        <v>18</v>
      </c>
      <c r="B5" s="2">
        <v>0.5</v>
      </c>
      <c r="C5" s="5">
        <f>1-0.12</f>
        <v>0.88</v>
      </c>
      <c r="D5" s="2">
        <f t="shared" si="0"/>
        <v>0.44</v>
      </c>
      <c r="E5" s="5">
        <v>1.02</v>
      </c>
      <c r="F5" s="2">
        <f t="shared" si="1"/>
        <v>0.51</v>
      </c>
      <c r="G5" s="5">
        <v>440</v>
      </c>
      <c r="H5" s="2">
        <f t="shared" si="2"/>
        <v>220</v>
      </c>
      <c r="I5" s="5">
        <f>G5*0.9</f>
        <v>396</v>
      </c>
      <c r="J5" s="2">
        <f t="shared" si="3"/>
        <v>198</v>
      </c>
      <c r="K5" s="5">
        <v>2.9</v>
      </c>
      <c r="L5" s="2">
        <f t="shared" si="4"/>
        <v>1.45</v>
      </c>
      <c r="M5" s="5">
        <v>6.1</v>
      </c>
      <c r="N5" s="2">
        <f t="shared" si="5"/>
        <v>3.05</v>
      </c>
    </row>
    <row r="6" spans="1:14" ht="12.75">
      <c r="A6" s="2" t="s">
        <v>19</v>
      </c>
      <c r="B6" s="2">
        <v>0.001</v>
      </c>
      <c r="C6" s="5">
        <f>1-0.112</f>
        <v>0.888</v>
      </c>
      <c r="D6" s="2">
        <f t="shared" si="0"/>
        <v>0.000888</v>
      </c>
      <c r="E6" s="5">
        <v>0.7</v>
      </c>
      <c r="F6" s="2">
        <f t="shared" si="1"/>
        <v>0.0007000000000000001</v>
      </c>
      <c r="G6" s="5">
        <v>321</v>
      </c>
      <c r="H6" s="2">
        <f t="shared" si="2"/>
        <v>0.321</v>
      </c>
      <c r="I6" s="5">
        <f>G6*0.86</f>
        <v>276.06</v>
      </c>
      <c r="J6" s="2">
        <f t="shared" si="3"/>
        <v>0.27606</v>
      </c>
      <c r="K6" s="5">
        <v>3.2</v>
      </c>
      <c r="L6" s="2">
        <f t="shared" si="4"/>
        <v>0.0032</v>
      </c>
      <c r="M6" s="5">
        <v>10.5</v>
      </c>
      <c r="N6" s="2">
        <f t="shared" si="5"/>
        <v>0.0105</v>
      </c>
    </row>
    <row r="7" spans="1:14" ht="12.75">
      <c r="A7" s="2" t="s">
        <v>20</v>
      </c>
      <c r="B7" s="2">
        <v>0.1</v>
      </c>
      <c r="C7" s="5">
        <f>1-0.123</f>
        <v>0.877</v>
      </c>
      <c r="D7" s="2">
        <f t="shared" si="0"/>
        <v>0.0877</v>
      </c>
      <c r="E7" s="5">
        <v>0.82</v>
      </c>
      <c r="F7" s="2">
        <f t="shared" si="1"/>
        <v>0.08200000000000002</v>
      </c>
      <c r="G7" s="5">
        <v>151</v>
      </c>
      <c r="H7" s="2">
        <f t="shared" si="2"/>
        <v>15.100000000000001</v>
      </c>
      <c r="I7" s="5">
        <f>G7*0.78</f>
        <v>117.78</v>
      </c>
      <c r="J7" s="2">
        <f t="shared" si="3"/>
        <v>11.778</v>
      </c>
      <c r="K7" s="5">
        <v>1.3</v>
      </c>
      <c r="L7" s="2">
        <f t="shared" si="4"/>
        <v>0.13</v>
      </c>
      <c r="M7" s="5">
        <v>9.7</v>
      </c>
      <c r="N7" s="2">
        <f t="shared" si="5"/>
        <v>0.97</v>
      </c>
    </row>
    <row r="8" spans="1:14" ht="12.75">
      <c r="A8" s="2" t="s">
        <v>21</v>
      </c>
      <c r="B8" s="2">
        <v>0</v>
      </c>
      <c r="C8" s="5">
        <f>1-0.095</f>
        <v>0.905</v>
      </c>
      <c r="D8" s="2">
        <f t="shared" si="0"/>
        <v>0</v>
      </c>
      <c r="E8" s="5">
        <v>0.82</v>
      </c>
      <c r="F8" s="2">
        <f t="shared" si="1"/>
        <v>0</v>
      </c>
      <c r="G8" s="5">
        <v>187</v>
      </c>
      <c r="H8" s="2">
        <f t="shared" si="2"/>
        <v>0</v>
      </c>
      <c r="I8" s="5">
        <f>G8*0.8</f>
        <v>149.6</v>
      </c>
      <c r="J8" s="2">
        <f t="shared" si="3"/>
        <v>0</v>
      </c>
      <c r="K8" s="5">
        <v>10.6</v>
      </c>
      <c r="L8" s="2">
        <f t="shared" si="4"/>
        <v>0</v>
      </c>
      <c r="M8" s="5">
        <v>2.8</v>
      </c>
      <c r="N8" s="2">
        <f t="shared" si="5"/>
        <v>0</v>
      </c>
    </row>
    <row r="9" spans="1:14" ht="12.75">
      <c r="A9" s="2" t="s">
        <v>22</v>
      </c>
      <c r="B9" s="2">
        <v>0.0003</v>
      </c>
      <c r="C9" s="5">
        <f>1-0.097</f>
        <v>0.903</v>
      </c>
      <c r="D9" s="2">
        <f t="shared" si="0"/>
        <v>0.00027089999999999997</v>
      </c>
      <c r="E9" s="5">
        <v>0.69</v>
      </c>
      <c r="F9" s="2">
        <f t="shared" si="1"/>
        <v>0.000207</v>
      </c>
      <c r="G9" s="5">
        <v>187</v>
      </c>
      <c r="H9" s="2">
        <f t="shared" si="2"/>
        <v>0.0561</v>
      </c>
      <c r="I9" s="5">
        <f>G9*0.8</f>
        <v>149.6</v>
      </c>
      <c r="J9" s="2">
        <f t="shared" si="3"/>
        <v>0.044879999999999996</v>
      </c>
      <c r="K9" s="5">
        <v>17</v>
      </c>
      <c r="L9" s="2">
        <f t="shared" si="4"/>
        <v>0.0050999999999999995</v>
      </c>
      <c r="M9" s="5">
        <v>2.6</v>
      </c>
      <c r="N9" s="2">
        <f t="shared" si="5"/>
        <v>0.00078</v>
      </c>
    </row>
    <row r="10" spans="1:14" ht="12.75">
      <c r="A10" s="2" t="s">
        <v>23</v>
      </c>
      <c r="B10" s="2">
        <v>0.001</v>
      </c>
      <c r="C10" s="5">
        <f>1-0.083</f>
        <v>0.917</v>
      </c>
      <c r="D10" s="2">
        <f t="shared" si="0"/>
        <v>0.0009170000000000001</v>
      </c>
      <c r="E10" s="5">
        <v>0.39</v>
      </c>
      <c r="F10" s="2">
        <f t="shared" si="1"/>
        <v>0.00039000000000000005</v>
      </c>
      <c r="G10" s="5">
        <v>37</v>
      </c>
      <c r="H10" s="2">
        <f t="shared" si="2"/>
        <v>0.037</v>
      </c>
      <c r="I10" s="5">
        <f>G10*0.2</f>
        <v>7.4</v>
      </c>
      <c r="J10" s="2">
        <f t="shared" si="3"/>
        <v>0.0074</v>
      </c>
      <c r="K10" s="5">
        <v>3</v>
      </c>
      <c r="L10" s="2">
        <f t="shared" si="4"/>
        <v>0.003</v>
      </c>
      <c r="M10" s="5">
        <v>0.7</v>
      </c>
      <c r="N10" s="2">
        <f t="shared" si="5"/>
        <v>0.0007000000000000001</v>
      </c>
    </row>
    <row r="11" spans="1:14" ht="12.75">
      <c r="A11" s="2" t="s">
        <v>24</v>
      </c>
      <c r="B11" s="2">
        <v>0.44</v>
      </c>
      <c r="C11" s="5">
        <f>1-0.081</f>
        <v>0.919</v>
      </c>
      <c r="D11" s="2">
        <f aca="true" t="shared" si="6" ref="D11:D17">C11*B11</f>
        <v>0.40436</v>
      </c>
      <c r="E11" s="5">
        <v>0.94</v>
      </c>
      <c r="F11" s="2">
        <f aca="true" t="shared" si="7" ref="F11:F17">E11*B11</f>
        <v>0.4136</v>
      </c>
      <c r="G11" s="5">
        <v>249</v>
      </c>
      <c r="H11" s="2">
        <f aca="true" t="shared" si="8" ref="H11:H17">G11*B11</f>
        <v>109.56</v>
      </c>
      <c r="I11" s="5">
        <f>G11*0.72</f>
        <v>179.28</v>
      </c>
      <c r="J11" s="2">
        <f t="shared" si="3"/>
        <v>78.8832</v>
      </c>
      <c r="K11" s="5">
        <v>1.2</v>
      </c>
      <c r="L11" s="2">
        <f t="shared" si="4"/>
        <v>0.528</v>
      </c>
      <c r="M11" s="5">
        <v>7</v>
      </c>
      <c r="N11" s="2">
        <f t="shared" si="5"/>
        <v>3.08</v>
      </c>
    </row>
    <row r="12" spans="1:14" ht="12.75">
      <c r="A12" s="2" t="s">
        <v>25</v>
      </c>
      <c r="B12" s="2">
        <v>0.2</v>
      </c>
      <c r="C12" s="5">
        <f>1-0.742</f>
        <v>0.258</v>
      </c>
      <c r="D12" s="2">
        <f t="shared" si="6"/>
        <v>0.05160000000000001</v>
      </c>
      <c r="E12" s="5">
        <v>1.11</v>
      </c>
      <c r="F12" s="2">
        <f t="shared" si="7"/>
        <v>0.22200000000000003</v>
      </c>
      <c r="G12" s="5">
        <v>263</v>
      </c>
      <c r="H12" s="2">
        <f>G12*D12</f>
        <v>13.570800000000002</v>
      </c>
      <c r="I12" s="5">
        <f>G12*0.6</f>
        <v>157.8</v>
      </c>
      <c r="J12" s="2">
        <f>I12*D12</f>
        <v>8.14248</v>
      </c>
      <c r="K12" s="5">
        <v>2.8</v>
      </c>
      <c r="L12" s="2">
        <f t="shared" si="4"/>
        <v>0.5599999999999999</v>
      </c>
      <c r="M12" s="5">
        <v>5</v>
      </c>
      <c r="N12" s="2">
        <f t="shared" si="5"/>
        <v>1</v>
      </c>
    </row>
    <row r="13" spans="1:14" ht="12.75">
      <c r="A13" s="2" t="s">
        <v>26</v>
      </c>
      <c r="B13" s="2">
        <v>0.001</v>
      </c>
      <c r="C13" s="5">
        <f>1-0.101</f>
        <v>0.899</v>
      </c>
      <c r="D13" s="2">
        <f t="shared" si="6"/>
        <v>0.0008990000000000001</v>
      </c>
      <c r="E13" s="5">
        <v>0.94</v>
      </c>
      <c r="F13" s="2">
        <f t="shared" si="7"/>
        <v>0.0009400000000000001</v>
      </c>
      <c r="G13" s="5">
        <v>92</v>
      </c>
      <c r="H13" s="2">
        <f t="shared" si="8"/>
        <v>0.092</v>
      </c>
      <c r="I13" s="5">
        <f>G13*0.63</f>
        <v>57.96</v>
      </c>
      <c r="J13" s="2">
        <f>I13*B13</f>
        <v>0.057960000000000005</v>
      </c>
      <c r="K13" s="5">
        <v>9.8</v>
      </c>
      <c r="L13" s="2">
        <f t="shared" si="4"/>
        <v>0.009800000000000001</v>
      </c>
      <c r="M13" s="5">
        <v>1.1</v>
      </c>
      <c r="N13" s="2">
        <f t="shared" si="5"/>
        <v>0.0011</v>
      </c>
    </row>
    <row r="14" spans="1:14" ht="12.75">
      <c r="A14" s="2" t="s">
        <v>27</v>
      </c>
      <c r="B14" s="2">
        <v>0.30000000000000004</v>
      </c>
      <c r="C14" s="5">
        <f>1-0.03</f>
        <v>0.97</v>
      </c>
      <c r="D14" s="2">
        <f t="shared" si="6"/>
        <v>0.29100000000000004</v>
      </c>
      <c r="E14" s="5">
        <v>0</v>
      </c>
      <c r="F14" s="2">
        <f t="shared" si="7"/>
        <v>0</v>
      </c>
      <c r="G14" s="5">
        <v>0</v>
      </c>
      <c r="H14" s="2">
        <f t="shared" si="8"/>
        <v>0</v>
      </c>
      <c r="I14" s="5">
        <v>0</v>
      </c>
      <c r="J14" s="2">
        <f>I14*B14</f>
        <v>0</v>
      </c>
      <c r="K14" s="5">
        <v>240</v>
      </c>
      <c r="L14" s="2">
        <f t="shared" si="4"/>
        <v>72.00000000000001</v>
      </c>
      <c r="M14" s="5">
        <v>201</v>
      </c>
      <c r="N14" s="2">
        <f t="shared" si="5"/>
        <v>60.30000000000001</v>
      </c>
    </row>
    <row r="15" spans="1:14" ht="12.75">
      <c r="A15" s="2" t="s">
        <v>28</v>
      </c>
      <c r="B15" s="2">
        <v>0.033</v>
      </c>
      <c r="C15" s="5">
        <f>1-0.02</f>
        <v>0.98</v>
      </c>
      <c r="D15" s="2">
        <f t="shared" si="6"/>
        <v>0.03234</v>
      </c>
      <c r="E15" s="5">
        <v>0</v>
      </c>
      <c r="F15" s="2">
        <f t="shared" si="7"/>
        <v>0</v>
      </c>
      <c r="G15" s="5">
        <v>0</v>
      </c>
      <c r="H15" s="2">
        <f t="shared" si="8"/>
        <v>0</v>
      </c>
      <c r="I15" s="5">
        <v>0</v>
      </c>
      <c r="J15" s="2">
        <f>I15*B15</f>
        <v>0</v>
      </c>
      <c r="K15" s="5">
        <v>386</v>
      </c>
      <c r="L15" s="2">
        <f t="shared" si="4"/>
        <v>12.738000000000001</v>
      </c>
      <c r="M15" s="5">
        <v>0.1</v>
      </c>
      <c r="N15" s="2">
        <f t="shared" si="5"/>
        <v>0.0033000000000000004</v>
      </c>
    </row>
    <row r="16" spans="1:14" ht="12.75">
      <c r="A16" s="2" t="s">
        <v>29</v>
      </c>
      <c r="B16" s="2">
        <v>0</v>
      </c>
      <c r="C16" s="5">
        <v>1</v>
      </c>
      <c r="D16" s="2">
        <f t="shared" si="6"/>
        <v>0</v>
      </c>
      <c r="E16" s="5">
        <v>2.85</v>
      </c>
      <c r="F16" s="2">
        <f t="shared" si="7"/>
        <v>0</v>
      </c>
      <c r="G16" s="5">
        <v>0</v>
      </c>
      <c r="H16" s="2">
        <f t="shared" si="8"/>
        <v>0</v>
      </c>
      <c r="I16" s="5">
        <v>0</v>
      </c>
      <c r="J16" s="2">
        <f>I16*B16</f>
        <v>0</v>
      </c>
      <c r="K16" s="5">
        <v>0</v>
      </c>
      <c r="L16" s="2">
        <f t="shared" si="4"/>
        <v>0</v>
      </c>
      <c r="M16" s="5">
        <v>0</v>
      </c>
      <c r="N16" s="2">
        <f t="shared" si="5"/>
        <v>0</v>
      </c>
    </row>
    <row r="17" spans="1:14" ht="12.75">
      <c r="A17" s="2" t="s">
        <v>30</v>
      </c>
      <c r="B17" s="2">
        <v>0.001</v>
      </c>
      <c r="C17" s="5">
        <f>1-0.08</f>
        <v>0.92</v>
      </c>
      <c r="D17" s="2">
        <f t="shared" si="6"/>
        <v>0.00092</v>
      </c>
      <c r="E17" s="5">
        <v>1.15</v>
      </c>
      <c r="F17" s="2">
        <f t="shared" si="7"/>
        <v>0.00115</v>
      </c>
      <c r="G17" s="5">
        <v>204</v>
      </c>
      <c r="H17" s="2">
        <f t="shared" si="8"/>
        <v>0.20400000000000001</v>
      </c>
      <c r="I17" s="5">
        <f>G17*0.8</f>
        <v>163.20000000000002</v>
      </c>
      <c r="J17" s="2">
        <f>I17*B17</f>
        <v>0.1632</v>
      </c>
      <c r="K17" s="5">
        <v>1.1</v>
      </c>
      <c r="L17" s="2">
        <f t="shared" si="4"/>
        <v>0.0011</v>
      </c>
      <c r="M17" s="5">
        <v>5.3</v>
      </c>
      <c r="N17" s="2">
        <f t="shared" si="5"/>
        <v>0.0053</v>
      </c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2"/>
      <c r="N18" s="2"/>
    </row>
    <row r="19" spans="1:14" ht="12.75">
      <c r="A19" s="2" t="s">
        <v>31</v>
      </c>
      <c r="B19" s="2">
        <f>SUM(B3:B17)</f>
        <v>1.6292999999999997</v>
      </c>
      <c r="C19" s="2"/>
      <c r="D19" s="2">
        <f>SUM(D3:D17)</f>
        <v>1.3569189</v>
      </c>
      <c r="E19" s="2"/>
      <c r="F19" s="2">
        <f>SUM(F3:F17)</f>
        <v>1.2845269999999998</v>
      </c>
      <c r="G19" s="2"/>
      <c r="H19" s="2">
        <f>SUM(H3:H17)</f>
        <v>363.98089999999996</v>
      </c>
      <c r="I19" s="2"/>
      <c r="J19" s="2">
        <f>SUM(J3:J17)</f>
        <v>300.91688</v>
      </c>
      <c r="K19" s="2"/>
      <c r="L19" s="2">
        <f>SUM(L3:L18)</f>
        <v>87.45280000000001</v>
      </c>
      <c r="M19" s="2"/>
      <c r="N19" s="2">
        <f>SUM(N3:N18)</f>
        <v>68.57268000000002</v>
      </c>
    </row>
    <row r="20" spans="1:14" ht="12.75">
      <c r="A20" s="7"/>
      <c r="B20" s="7"/>
      <c r="C20" s="8"/>
      <c r="D20" s="8" t="s">
        <v>2</v>
      </c>
      <c r="E20" s="8"/>
      <c r="F20" s="8" t="s">
        <v>4</v>
      </c>
      <c r="G20" s="8"/>
      <c r="H20" s="8" t="s">
        <v>6</v>
      </c>
      <c r="I20" s="8"/>
      <c r="J20" s="8" t="s">
        <v>32</v>
      </c>
      <c r="K20" s="8"/>
      <c r="L20" s="7" t="s">
        <v>10</v>
      </c>
      <c r="M20" s="7"/>
      <c r="N20" s="7" t="s">
        <v>33</v>
      </c>
    </row>
    <row r="21" spans="1:14" ht="12.75">
      <c r="A21" s="2" t="s">
        <v>34</v>
      </c>
      <c r="B21" s="2"/>
      <c r="C21" s="2"/>
      <c r="D21" s="2">
        <v>1.4</v>
      </c>
      <c r="E21" s="2"/>
      <c r="F21" s="2">
        <v>2</v>
      </c>
      <c r="G21" s="2"/>
      <c r="H21" s="2"/>
      <c r="I21" s="2"/>
      <c r="J21" s="2">
        <v>300</v>
      </c>
      <c r="K21" s="2"/>
      <c r="L21" s="2">
        <v>180</v>
      </c>
      <c r="M21" s="2"/>
      <c r="N21" s="2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12.57421875" defaultRowHeight="12.75"/>
  <cols>
    <col min="1" max="2" width="11.7109375" style="1" customWidth="1"/>
    <col min="3" max="3" width="6.7109375" style="1" customWidth="1"/>
    <col min="4" max="4" width="11.7109375" style="1" customWidth="1"/>
    <col min="5" max="5" width="6.28125" style="1" customWidth="1"/>
    <col min="6" max="6" width="11.7109375" style="1" customWidth="1"/>
    <col min="7" max="7" width="6.421875" style="1" customWidth="1"/>
    <col min="8" max="8" width="11.7109375" style="1" customWidth="1"/>
    <col min="9" max="9" width="6.7109375" style="1" customWidth="1"/>
    <col min="10" max="10" width="11.7109375" style="1" customWidth="1"/>
    <col min="11" max="11" width="7.421875" style="1" customWidth="1"/>
    <col min="12" max="12" width="11.7109375" style="1" customWidth="1"/>
    <col min="13" max="13" width="7.7109375" style="1" customWidth="1"/>
    <col min="14" max="16384" width="11.7109375" style="1" customWidth="1"/>
  </cols>
  <sheetData>
    <row r="1" ht="12.75">
      <c r="A1" s="1" t="s">
        <v>0</v>
      </c>
    </row>
    <row r="2" spans="1:14" ht="12.7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2.75">
      <c r="A3" s="2" t="s">
        <v>16</v>
      </c>
      <c r="B3" s="2">
        <v>0.33</v>
      </c>
      <c r="C3" s="5">
        <f>1-0.138</f>
        <v>0.862</v>
      </c>
      <c r="D3" s="2">
        <f aca="true" t="shared" si="0" ref="D3:D10">C3*B3</f>
        <v>0.28446</v>
      </c>
      <c r="E3" s="5">
        <v>1.07</v>
      </c>
      <c r="F3" s="2">
        <f aca="true" t="shared" si="1" ref="F3:F10">E3*B3</f>
        <v>0.3531</v>
      </c>
      <c r="G3" s="5">
        <f>7.5*10</f>
        <v>75</v>
      </c>
      <c r="H3" s="2">
        <f aca="true" t="shared" si="2" ref="H3:H10">G3*B3</f>
        <v>24.75</v>
      </c>
      <c r="I3" s="5">
        <f>G3*66/100</f>
        <v>49.5</v>
      </c>
      <c r="J3" s="2">
        <f aca="true" t="shared" si="3" ref="J3:J11">I3*B3</f>
        <v>16.335</v>
      </c>
      <c r="K3" s="5">
        <v>0.30000000000000004</v>
      </c>
      <c r="L3" s="2">
        <f>K3*B3</f>
        <v>0.09900000000000002</v>
      </c>
      <c r="M3" s="5">
        <v>2.5</v>
      </c>
      <c r="N3" s="2">
        <f>M3*B3</f>
        <v>0.8250000000000001</v>
      </c>
    </row>
    <row r="4" spans="1:14" ht="12.75">
      <c r="A4" s="2" t="s">
        <v>17</v>
      </c>
      <c r="B4" s="2">
        <v>0.33</v>
      </c>
      <c r="C4" s="5">
        <f>1-(9.8/100)</f>
        <v>0.902</v>
      </c>
      <c r="D4" s="2">
        <f t="shared" si="0"/>
        <v>0.29766000000000004</v>
      </c>
      <c r="E4" s="5">
        <v>1</v>
      </c>
      <c r="F4" s="2">
        <f t="shared" si="1"/>
        <v>0.33</v>
      </c>
      <c r="G4" s="5">
        <f>11.3*10</f>
        <v>113</v>
      </c>
      <c r="H4" s="2">
        <f t="shared" si="2"/>
        <v>37.29</v>
      </c>
      <c r="I4" s="5">
        <f>G4*73/100</f>
        <v>82.49</v>
      </c>
      <c r="J4" s="2">
        <f t="shared" si="3"/>
        <v>27.2217</v>
      </c>
      <c r="K4" s="5">
        <v>0.6000000000000001</v>
      </c>
      <c r="L4" s="2">
        <f aca="true" t="shared" si="4" ref="L4:L17">K4*B4</f>
        <v>0.19800000000000004</v>
      </c>
      <c r="M4" s="5">
        <v>3.2</v>
      </c>
      <c r="N4" s="2">
        <f aca="true" t="shared" si="5" ref="N4:N17">M4*B4</f>
        <v>1.056</v>
      </c>
    </row>
    <row r="5" spans="1:14" ht="12.75">
      <c r="A5" s="2" t="s">
        <v>18</v>
      </c>
      <c r="B5" s="2">
        <v>0.1</v>
      </c>
      <c r="C5" s="5">
        <f>1-0.12</f>
        <v>0.88</v>
      </c>
      <c r="D5" s="2">
        <f t="shared" si="0"/>
        <v>0.08800000000000001</v>
      </c>
      <c r="E5" s="5">
        <v>1.02</v>
      </c>
      <c r="F5" s="2">
        <f t="shared" si="1"/>
        <v>0.10200000000000001</v>
      </c>
      <c r="G5" s="5">
        <v>440</v>
      </c>
      <c r="H5" s="2">
        <f t="shared" si="2"/>
        <v>44</v>
      </c>
      <c r="I5" s="5">
        <f>G5*0.9</f>
        <v>396</v>
      </c>
      <c r="J5" s="2">
        <f t="shared" si="3"/>
        <v>39.6</v>
      </c>
      <c r="K5" s="5">
        <v>2.9</v>
      </c>
      <c r="L5" s="2">
        <f t="shared" si="4"/>
        <v>0.29</v>
      </c>
      <c r="M5" s="5">
        <v>6.1</v>
      </c>
      <c r="N5" s="2">
        <f t="shared" si="5"/>
        <v>0.61</v>
      </c>
    </row>
    <row r="6" spans="1:14" ht="12.75">
      <c r="A6" s="2" t="s">
        <v>19</v>
      </c>
      <c r="B6" s="2">
        <v>0.01</v>
      </c>
      <c r="C6" s="5">
        <f>1-0.112</f>
        <v>0.888</v>
      </c>
      <c r="D6" s="2">
        <f t="shared" si="0"/>
        <v>0.00888</v>
      </c>
      <c r="E6" s="5">
        <v>0.7</v>
      </c>
      <c r="F6" s="2">
        <f t="shared" si="1"/>
        <v>0.007000000000000001</v>
      </c>
      <c r="G6" s="5">
        <v>321</v>
      </c>
      <c r="H6" s="2">
        <f t="shared" si="2"/>
        <v>3.21</v>
      </c>
      <c r="I6" s="5">
        <f>G6*0.86</f>
        <v>276.06</v>
      </c>
      <c r="J6" s="2">
        <f t="shared" si="3"/>
        <v>2.7606</v>
      </c>
      <c r="K6" s="5">
        <v>3.2</v>
      </c>
      <c r="L6" s="2">
        <f t="shared" si="4"/>
        <v>0.032</v>
      </c>
      <c r="M6" s="5">
        <v>10.5</v>
      </c>
      <c r="N6" s="2">
        <f t="shared" si="5"/>
        <v>0.105</v>
      </c>
    </row>
    <row r="7" spans="1:14" ht="12.75">
      <c r="A7" s="2" t="s">
        <v>20</v>
      </c>
      <c r="B7" s="2">
        <v>0.1</v>
      </c>
      <c r="C7" s="5">
        <f>1-0.123</f>
        <v>0.877</v>
      </c>
      <c r="D7" s="2">
        <f t="shared" si="0"/>
        <v>0.0877</v>
      </c>
      <c r="E7" s="5">
        <v>0.82</v>
      </c>
      <c r="F7" s="2">
        <f t="shared" si="1"/>
        <v>0.08200000000000002</v>
      </c>
      <c r="G7" s="5">
        <v>151</v>
      </c>
      <c r="H7" s="2">
        <f t="shared" si="2"/>
        <v>15.100000000000001</v>
      </c>
      <c r="I7" s="5">
        <f>G7*0.78</f>
        <v>117.78</v>
      </c>
      <c r="J7" s="2">
        <f t="shared" si="3"/>
        <v>11.778</v>
      </c>
      <c r="K7" s="5">
        <v>1.3</v>
      </c>
      <c r="L7" s="2">
        <f t="shared" si="4"/>
        <v>0.13</v>
      </c>
      <c r="M7" s="5">
        <v>9.7</v>
      </c>
      <c r="N7" s="2">
        <f t="shared" si="5"/>
        <v>0.97</v>
      </c>
    </row>
    <row r="8" spans="1:14" ht="12.75">
      <c r="A8" s="2" t="s">
        <v>21</v>
      </c>
      <c r="B8" s="2">
        <v>0</v>
      </c>
      <c r="C8" s="5">
        <f>1-0.095</f>
        <v>0.905</v>
      </c>
      <c r="D8" s="2">
        <f t="shared" si="0"/>
        <v>0</v>
      </c>
      <c r="E8" s="5">
        <v>0.82</v>
      </c>
      <c r="F8" s="2">
        <f t="shared" si="1"/>
        <v>0</v>
      </c>
      <c r="G8" s="5">
        <v>187</v>
      </c>
      <c r="H8" s="2">
        <f t="shared" si="2"/>
        <v>0</v>
      </c>
      <c r="I8" s="5">
        <f>G8*0.8</f>
        <v>149.6</v>
      </c>
      <c r="J8" s="2">
        <f t="shared" si="3"/>
        <v>0</v>
      </c>
      <c r="K8" s="5">
        <v>10.6</v>
      </c>
      <c r="L8" s="2">
        <f t="shared" si="4"/>
        <v>0</v>
      </c>
      <c r="M8" s="5">
        <v>2.8</v>
      </c>
      <c r="N8" s="2">
        <f t="shared" si="5"/>
        <v>0</v>
      </c>
    </row>
    <row r="9" spans="1:14" ht="12.75">
      <c r="A9" s="2" t="s">
        <v>22</v>
      </c>
      <c r="B9" s="2"/>
      <c r="C9" s="5">
        <f>1-0.097</f>
        <v>0.903</v>
      </c>
      <c r="D9" s="2">
        <f t="shared" si="0"/>
        <v>0</v>
      </c>
      <c r="E9" s="5">
        <v>0.69</v>
      </c>
      <c r="F9" s="2">
        <f t="shared" si="1"/>
        <v>0</v>
      </c>
      <c r="G9" s="5">
        <v>187</v>
      </c>
      <c r="H9" s="2">
        <f t="shared" si="2"/>
        <v>0</v>
      </c>
      <c r="I9" s="5">
        <f>G9*0.8</f>
        <v>149.6</v>
      </c>
      <c r="J9" s="2">
        <f t="shared" si="3"/>
        <v>0</v>
      </c>
      <c r="K9" s="5">
        <v>17</v>
      </c>
      <c r="L9" s="2">
        <f t="shared" si="4"/>
        <v>0</v>
      </c>
      <c r="M9" s="5">
        <v>2.6</v>
      </c>
      <c r="N9" s="2">
        <f t="shared" si="5"/>
        <v>0</v>
      </c>
    </row>
    <row r="10" spans="1:14" ht="12.75">
      <c r="A10" s="2" t="s">
        <v>23</v>
      </c>
      <c r="B10" s="2"/>
      <c r="C10" s="5">
        <f>1-0.083</f>
        <v>0.917</v>
      </c>
      <c r="D10" s="2">
        <f t="shared" si="0"/>
        <v>0</v>
      </c>
      <c r="E10" s="5">
        <v>0.39</v>
      </c>
      <c r="F10" s="2">
        <f t="shared" si="1"/>
        <v>0</v>
      </c>
      <c r="G10" s="5">
        <v>37</v>
      </c>
      <c r="H10" s="2">
        <f t="shared" si="2"/>
        <v>0</v>
      </c>
      <c r="I10" s="5">
        <f>G10*0.2</f>
        <v>7.4</v>
      </c>
      <c r="J10" s="2">
        <f t="shared" si="3"/>
        <v>0</v>
      </c>
      <c r="K10" s="5">
        <v>3</v>
      </c>
      <c r="L10" s="2">
        <f t="shared" si="4"/>
        <v>0</v>
      </c>
      <c r="M10" s="5">
        <v>0.7</v>
      </c>
      <c r="N10" s="2">
        <f t="shared" si="5"/>
        <v>0</v>
      </c>
    </row>
    <row r="11" spans="1:14" ht="12.75">
      <c r="A11" s="2" t="s">
        <v>24</v>
      </c>
      <c r="B11" s="2">
        <v>0</v>
      </c>
      <c r="C11" s="5">
        <f>1-0.081</f>
        <v>0.919</v>
      </c>
      <c r="D11" s="2">
        <f aca="true" t="shared" si="6" ref="D11:D17">C11*B11</f>
        <v>0</v>
      </c>
      <c r="E11" s="5">
        <v>0.94</v>
      </c>
      <c r="F11" s="2">
        <f aca="true" t="shared" si="7" ref="F11:F17">E11*B11</f>
        <v>0</v>
      </c>
      <c r="G11" s="5">
        <v>249</v>
      </c>
      <c r="H11" s="2">
        <f aca="true" t="shared" si="8" ref="H11:H17">G11*B11</f>
        <v>0</v>
      </c>
      <c r="I11" s="5">
        <f>G11*0.72</f>
        <v>179.28</v>
      </c>
      <c r="J11" s="2">
        <f t="shared" si="3"/>
        <v>0</v>
      </c>
      <c r="K11" s="5">
        <v>1.2</v>
      </c>
      <c r="L11" s="2">
        <f t="shared" si="4"/>
        <v>0</v>
      </c>
      <c r="M11" s="5">
        <v>7</v>
      </c>
      <c r="N11" s="2">
        <f t="shared" si="5"/>
        <v>0</v>
      </c>
    </row>
    <row r="12" spans="1:14" ht="12.75">
      <c r="A12" s="2" t="s">
        <v>25</v>
      </c>
      <c r="B12" s="2">
        <v>0.1</v>
      </c>
      <c r="C12" s="5">
        <f>1-0.742</f>
        <v>0.258</v>
      </c>
      <c r="D12" s="2">
        <f t="shared" si="6"/>
        <v>0.025800000000000003</v>
      </c>
      <c r="E12" s="5">
        <v>1.11</v>
      </c>
      <c r="F12" s="2">
        <f t="shared" si="7"/>
        <v>0.11100000000000002</v>
      </c>
      <c r="G12" s="5">
        <v>263</v>
      </c>
      <c r="H12" s="2">
        <f>G12*D12</f>
        <v>6.785400000000001</v>
      </c>
      <c r="I12" s="5">
        <f>G12*0.6</f>
        <v>157.8</v>
      </c>
      <c r="J12" s="2">
        <f>I12*D12</f>
        <v>4.07124</v>
      </c>
      <c r="K12" s="5">
        <v>2.8</v>
      </c>
      <c r="L12" s="2">
        <f t="shared" si="4"/>
        <v>0.27999999999999997</v>
      </c>
      <c r="M12" s="5">
        <v>5</v>
      </c>
      <c r="N12" s="2">
        <f t="shared" si="5"/>
        <v>0.5</v>
      </c>
    </row>
    <row r="13" spans="1:14" ht="12.75">
      <c r="A13" s="2" t="s">
        <v>26</v>
      </c>
      <c r="B13" s="2">
        <v>0</v>
      </c>
      <c r="C13" s="5">
        <f>1-0.101</f>
        <v>0.899</v>
      </c>
      <c r="D13" s="2">
        <f t="shared" si="6"/>
        <v>0</v>
      </c>
      <c r="E13" s="5">
        <v>0.94</v>
      </c>
      <c r="F13" s="2">
        <f t="shared" si="7"/>
        <v>0</v>
      </c>
      <c r="G13" s="5">
        <v>92</v>
      </c>
      <c r="H13" s="2">
        <f t="shared" si="8"/>
        <v>0</v>
      </c>
      <c r="I13" s="5">
        <f>G13*0.63</f>
        <v>57.96</v>
      </c>
      <c r="J13" s="2">
        <f>I13*B13</f>
        <v>0</v>
      </c>
      <c r="K13" s="5">
        <v>9.8</v>
      </c>
      <c r="L13" s="2">
        <f t="shared" si="4"/>
        <v>0</v>
      </c>
      <c r="M13" s="5">
        <v>1.1</v>
      </c>
      <c r="N13" s="2">
        <f t="shared" si="5"/>
        <v>0</v>
      </c>
    </row>
    <row r="14" spans="1:14" ht="12.75">
      <c r="A14" s="2" t="s">
        <v>27</v>
      </c>
      <c r="B14" s="2">
        <v>0.13</v>
      </c>
      <c r="C14" s="5">
        <f>1-0.03</f>
        <v>0.97</v>
      </c>
      <c r="D14" s="2">
        <f t="shared" si="6"/>
        <v>0.1261</v>
      </c>
      <c r="E14" s="5">
        <v>0</v>
      </c>
      <c r="F14" s="2">
        <f t="shared" si="7"/>
        <v>0</v>
      </c>
      <c r="G14" s="5">
        <v>0</v>
      </c>
      <c r="H14" s="2">
        <f t="shared" si="8"/>
        <v>0</v>
      </c>
      <c r="I14" s="5">
        <v>0</v>
      </c>
      <c r="J14" s="2">
        <f>I14*B14</f>
        <v>0</v>
      </c>
      <c r="K14" s="5">
        <v>240</v>
      </c>
      <c r="L14" s="2">
        <f t="shared" si="4"/>
        <v>31.200000000000003</v>
      </c>
      <c r="M14" s="5">
        <v>201</v>
      </c>
      <c r="N14" s="2">
        <f t="shared" si="5"/>
        <v>26.130000000000003</v>
      </c>
    </row>
    <row r="15" spans="1:14" ht="12.75">
      <c r="A15" s="2" t="s">
        <v>28</v>
      </c>
      <c r="B15" s="2">
        <v>0.004</v>
      </c>
      <c r="C15" s="5">
        <f>1-0.02</f>
        <v>0.98</v>
      </c>
      <c r="D15" s="2">
        <f t="shared" si="6"/>
        <v>0.00392</v>
      </c>
      <c r="E15" s="5">
        <v>0</v>
      </c>
      <c r="F15" s="2">
        <f t="shared" si="7"/>
        <v>0</v>
      </c>
      <c r="G15" s="5">
        <v>0</v>
      </c>
      <c r="H15" s="2">
        <f t="shared" si="8"/>
        <v>0</v>
      </c>
      <c r="I15" s="5">
        <v>0</v>
      </c>
      <c r="J15" s="2">
        <f>I15*B15</f>
        <v>0</v>
      </c>
      <c r="K15" s="5">
        <v>386</v>
      </c>
      <c r="L15" s="2">
        <f t="shared" si="4"/>
        <v>1.544</v>
      </c>
      <c r="M15" s="5">
        <v>0.1</v>
      </c>
      <c r="N15" s="2">
        <f t="shared" si="5"/>
        <v>0.0004</v>
      </c>
    </row>
    <row r="16" spans="1:14" ht="12.75">
      <c r="A16" s="2" t="s">
        <v>29</v>
      </c>
      <c r="B16" s="2">
        <v>0.01</v>
      </c>
      <c r="C16" s="5">
        <v>1</v>
      </c>
      <c r="D16" s="2">
        <f t="shared" si="6"/>
        <v>0.01</v>
      </c>
      <c r="E16" s="5">
        <v>2.85</v>
      </c>
      <c r="F16" s="2">
        <f t="shared" si="7"/>
        <v>0.0285</v>
      </c>
      <c r="G16" s="5">
        <v>0</v>
      </c>
      <c r="H16" s="2">
        <f t="shared" si="8"/>
        <v>0</v>
      </c>
      <c r="I16" s="5">
        <v>0</v>
      </c>
      <c r="J16" s="2">
        <f>I16*B16</f>
        <v>0</v>
      </c>
      <c r="K16" s="5">
        <v>0</v>
      </c>
      <c r="L16" s="2">
        <f t="shared" si="4"/>
        <v>0</v>
      </c>
      <c r="M16" s="5">
        <v>0</v>
      </c>
      <c r="N16" s="2">
        <f t="shared" si="5"/>
        <v>0</v>
      </c>
    </row>
    <row r="17" spans="1:14" ht="12.75">
      <c r="A17" s="2" t="s">
        <v>30</v>
      </c>
      <c r="B17" s="2">
        <v>0</v>
      </c>
      <c r="C17" s="5">
        <f>1-0.08</f>
        <v>0.92</v>
      </c>
      <c r="D17" s="2">
        <f t="shared" si="6"/>
        <v>0</v>
      </c>
      <c r="E17" s="5">
        <v>1.15</v>
      </c>
      <c r="F17" s="2">
        <f t="shared" si="7"/>
        <v>0</v>
      </c>
      <c r="G17" s="5">
        <v>204</v>
      </c>
      <c r="H17" s="2">
        <f t="shared" si="8"/>
        <v>0</v>
      </c>
      <c r="I17" s="5">
        <f>G17*0.8</f>
        <v>163.20000000000002</v>
      </c>
      <c r="J17" s="2">
        <f>I17*B17</f>
        <v>0</v>
      </c>
      <c r="K17" s="5">
        <v>1.1</v>
      </c>
      <c r="L17" s="2">
        <f t="shared" si="4"/>
        <v>0</v>
      </c>
      <c r="M17" s="5">
        <v>5.3</v>
      </c>
      <c r="N17" s="2">
        <f t="shared" si="5"/>
        <v>0</v>
      </c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2"/>
      <c r="N18" s="2"/>
    </row>
    <row r="19" spans="1:14" ht="12.75">
      <c r="A19" s="2" t="s">
        <v>31</v>
      </c>
      <c r="B19" s="2">
        <f>SUM(B3:B10)</f>
        <v>0.8700000000000001</v>
      </c>
      <c r="C19" s="2"/>
      <c r="D19" s="2">
        <f>SUM(D3:D17)</f>
        <v>0.93252</v>
      </c>
      <c r="E19" s="2"/>
      <c r="F19" s="2">
        <f>SUM(F3:F17)</f>
        <v>1.0136</v>
      </c>
      <c r="G19" s="2"/>
      <c r="H19" s="2">
        <f>SUM(H3:H10)</f>
        <v>124.35</v>
      </c>
      <c r="I19" s="2"/>
      <c r="J19" s="2">
        <f>SUM(J3:J17)</f>
        <v>101.76653999999999</v>
      </c>
      <c r="K19" s="2"/>
      <c r="L19" s="2">
        <f>SUM(L3:L18)</f>
        <v>33.772999999999996</v>
      </c>
      <c r="M19" s="2"/>
      <c r="N19" s="2">
        <f>SUM(N3:N18)</f>
        <v>30.1964</v>
      </c>
    </row>
    <row r="20" spans="1:14" ht="12.75">
      <c r="A20" s="7"/>
      <c r="B20" s="7"/>
      <c r="C20" s="8"/>
      <c r="D20" s="8" t="s">
        <v>2</v>
      </c>
      <c r="E20" s="8"/>
      <c r="F20" s="8" t="s">
        <v>4</v>
      </c>
      <c r="G20" s="8"/>
      <c r="H20" s="8" t="s">
        <v>6</v>
      </c>
      <c r="I20" s="8"/>
      <c r="J20" s="8" t="s">
        <v>32</v>
      </c>
      <c r="K20" s="8"/>
      <c r="L20" s="7" t="s">
        <v>10</v>
      </c>
      <c r="M20" s="7"/>
      <c r="N20" s="7" t="s">
        <v>33</v>
      </c>
    </row>
    <row r="21" spans="1:14" ht="12.75">
      <c r="A21" s="2" t="s">
        <v>34</v>
      </c>
      <c r="B21" s="2"/>
      <c r="C21" s="2"/>
      <c r="D21" s="2">
        <v>1</v>
      </c>
      <c r="E21" s="2"/>
      <c r="F21" s="2">
        <v>1.1</v>
      </c>
      <c r="G21" s="2"/>
      <c r="H21" s="2"/>
      <c r="I21" s="2"/>
      <c r="J21" s="2">
        <v>100</v>
      </c>
      <c r="K21" s="2"/>
      <c r="L21" s="2">
        <v>50</v>
      </c>
      <c r="M21" s="2"/>
      <c r="N21" s="2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