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comments29.xml" ContentType="application/vnd.openxmlformats-officedocument.spreadsheetml.comments+xml"/>
  <Default Extension="xml" ContentType="application/xml"/>
  <Override PartName="/xl/drawings/drawing2.xml" ContentType="application/vnd.openxmlformats-officedocument.drawing+xml"/>
  <Override PartName="/xl/comments4.xml" ContentType="application/vnd.openxmlformats-officedocument.spreadsheetml.comments+xml"/>
  <Override PartName="/xl/comments18.xml" ContentType="application/vnd.openxmlformats-officedocument.spreadsheetml.comments+xml"/>
  <Override PartName="/xl/drawings/drawing3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comments16.xml" ContentType="application/vnd.openxmlformats-officedocument.spreadsheetml.comments+xml"/>
  <Override PartName="/xl/drawings/drawing22.xml" ContentType="application/vnd.openxmlformats-officedocument.drawing+xml"/>
  <Override PartName="/xl/drawings/drawing24.xml" ContentType="application/vnd.openxmlformats-officedocument.drawing+xml"/>
  <Override PartName="/xl/comments25.xml" ContentType="application/vnd.openxmlformats-officedocument.spreadsheetml.comments+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omments23.xml" ContentType="application/vnd.openxmlformats-officedocument.spreadsheetml.comments+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21.xml" ContentType="application/vnd.openxmlformats-officedocument.spreadsheetml.comments+xml"/>
  <Override PartName="/xl/comments32.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omments10.xml" ContentType="application/vnd.openxmlformats-officedocument.spreadsheetml.comments+xml"/>
  <Override PartName="/xl/comments3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19.xml" ContentType="application/vnd.openxmlformats-officedocument.spreadsheetml.comments+xml"/>
  <Override PartName="/xl/drawings/drawing25.xml" ContentType="application/vnd.openxmlformats-officedocument.drawing+xml"/>
  <Override PartName="/xl/comments28.xml" ContentType="application/vnd.openxmlformats-officedocument.spreadsheetml.comments+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17.xml" ContentType="application/vnd.openxmlformats-officedocument.spreadsheetml.comments+xml"/>
  <Override PartName="/xl/drawings/drawing23.xml" ContentType="application/vnd.openxmlformats-officedocument.drawing+xml"/>
  <Override PartName="/xl/comments26.xml" ContentType="application/vnd.openxmlformats-officedocument.spreadsheetml.comments+xml"/>
  <Override PartName="/xl/drawings/drawing32.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drawings/drawing21.xml" ContentType="application/vnd.openxmlformats-officedocument.drawing+xml"/>
  <Override PartName="/xl/comments24.xml" ContentType="application/vnd.openxmlformats-officedocument.spreadsheetml.comments+xml"/>
  <Override PartName="/xl/drawings/drawing30.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omments2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80" yWindow="465" windowWidth="20730" windowHeight="11760" tabRatio="821" firstSheet="1" activeTab="2"/>
  </bookViews>
  <sheets>
    <sheet name="INDICE" sheetId="66" r:id="rId1"/>
    <sheet name="alumnos" sheetId="219" r:id="rId2"/>
    <sheet name="RRAA-UUTT-I" sheetId="135" r:id="rId3"/>
    <sheet name="RRAA-CCEE" sheetId="220" r:id="rId4"/>
    <sheet name="EV GENERAL" sheetId="21" r:id="rId5"/>
    <sheet name="Temporalización" sheetId="233" r:id="rId6"/>
    <sheet name="cálculo horas" sheetId="234" r:id="rId7"/>
    <sheet name="RA1" sheetId="338" r:id="rId8"/>
    <sheet name="RA2" sheetId="349" r:id="rId9"/>
    <sheet name="RA3" sheetId="350" r:id="rId10"/>
    <sheet name="RA4" sheetId="351" r:id="rId11"/>
    <sheet name="RA5" sheetId="352" r:id="rId12"/>
    <sheet name="RA6" sheetId="353" r:id="rId13"/>
    <sheet name="RA7" sheetId="354" r:id="rId14"/>
    <sheet name="RA8" sheetId="355" r:id="rId15"/>
    <sheet name="RA9" sheetId="356" r:id="rId16"/>
    <sheet name="RA10" sheetId="357" r:id="rId17"/>
    <sheet name="UT1" sheetId="235" r:id="rId18"/>
    <sheet name="UT2" sheetId="298" r:id="rId19"/>
    <sheet name="UT3" sheetId="299" r:id="rId20"/>
    <sheet name="UT4" sheetId="300" r:id="rId21"/>
    <sheet name="UT5" sheetId="301" r:id="rId22"/>
    <sheet name="UT6" sheetId="302" r:id="rId23"/>
    <sheet name="UT7" sheetId="303" r:id="rId24"/>
    <sheet name="UT8" sheetId="304" r:id="rId25"/>
    <sheet name="UT9" sheetId="305" r:id="rId26"/>
    <sheet name="UT10" sheetId="306" r:id="rId27"/>
    <sheet name="UT11" sheetId="307" r:id="rId28"/>
    <sheet name="UT12" sheetId="308" r:id="rId29"/>
    <sheet name="UT13" sheetId="309" r:id="rId30"/>
    <sheet name="UT14" sheetId="310" r:id="rId31"/>
    <sheet name="UT15" sheetId="311" r:id="rId32"/>
    <sheet name="UT16" sheetId="312" r:id="rId33"/>
    <sheet name="UT17" sheetId="313" r:id="rId34"/>
    <sheet name="UT18" sheetId="314" r:id="rId35"/>
    <sheet name="UT19" sheetId="315" r:id="rId36"/>
    <sheet name="UT20" sheetId="316" r:id="rId37"/>
    <sheet name="proceso interno - no tocar" sheetId="236" r:id="rId38"/>
  </sheets>
  <definedNames>
    <definedName name="_xlnm.Print_Area" localSheetId="6">'cálculo horas'!$B$2:$N$34</definedName>
    <definedName name="_xlnm.Print_Area" localSheetId="4">'EV GENERAL'!$B$2:$Y$52</definedName>
    <definedName name="_xlnm.Print_Area" localSheetId="7">'RA1'!$B$3:$AL$77</definedName>
    <definedName name="_xlnm.Print_Area" localSheetId="16">'RA10'!$B$3:$AL$77</definedName>
    <definedName name="_xlnm.Print_Area" localSheetId="8">'RA2'!$B$3:$AL$77</definedName>
    <definedName name="_xlnm.Print_Area" localSheetId="9">'RA3'!$B$3:$AL$77</definedName>
    <definedName name="_xlnm.Print_Area" localSheetId="10">'RA4'!$B$3:$AL$77</definedName>
    <definedName name="_xlnm.Print_Area" localSheetId="11">'RA5'!$B$3:$AL$77</definedName>
    <definedName name="_xlnm.Print_Area" localSheetId="12">'RA6'!$B$3:$AL$77</definedName>
    <definedName name="_xlnm.Print_Area" localSheetId="13">'RA7'!$B$3:$AL$77</definedName>
    <definedName name="_xlnm.Print_Area" localSheetId="14">'RA8'!$B$3:$AL$77</definedName>
    <definedName name="_xlnm.Print_Area" localSheetId="15">'RA9'!$B$3:$AL$77</definedName>
    <definedName name="_xlnm.Print_Area" localSheetId="3">'RRAA-CCEE'!$B$2:$Z$270</definedName>
    <definedName name="LISTADO_IE">'RRAA-UUTT-I'!$G$6:$G$20</definedName>
    <definedName name="listadoRRAA">'RRAA-UUTT-I'!$B$6:$B$15</definedName>
    <definedName name="listadoUnidades">'RRAA-UUTT-I'!$M$6:$M$25</definedName>
    <definedName name="ListadoUUTT">'RRAA-UUTT-I'!$M$6:$M$25</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2" i="233"/>
  <c r="C16"/>
  <c r="C13"/>
  <c r="F8" i="220"/>
  <c r="F9"/>
  <c r="F10"/>
  <c r="F11"/>
  <c r="F12"/>
  <c r="F13"/>
  <c r="F14"/>
  <c r="F15"/>
  <c r="F16"/>
  <c r="F17"/>
  <c r="F18"/>
  <c r="F19"/>
  <c r="F20"/>
  <c r="F21"/>
  <c r="F22"/>
  <c r="F23"/>
  <c r="F25"/>
  <c r="F26"/>
  <c r="F27"/>
  <c r="F28"/>
  <c r="F29"/>
  <c r="F30"/>
  <c r="F31"/>
  <c r="F32"/>
  <c r="F33"/>
  <c r="F34"/>
  <c r="F35"/>
  <c r="F36"/>
  <c r="F37"/>
  <c r="F38"/>
  <c r="F39"/>
  <c r="F40"/>
  <c r="F41"/>
  <c r="F42"/>
  <c r="F43"/>
  <c r="F44"/>
  <c r="F45"/>
  <c r="F46"/>
  <c r="P15" i="135"/>
  <c r="J3" i="357"/>
  <c r="B8" i="220"/>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52" i="357"/>
  <c r="B53"/>
  <c r="B54"/>
  <c r="B55"/>
  <c r="B56"/>
  <c r="B57"/>
  <c r="B58"/>
  <c r="B59"/>
  <c r="B60"/>
  <c r="B61"/>
  <c r="B62"/>
  <c r="B63"/>
  <c r="B64"/>
  <c r="B65"/>
  <c r="B66"/>
  <c r="B67"/>
  <c r="B68"/>
  <c r="B69"/>
  <c r="B70"/>
  <c r="B71"/>
  <c r="B72"/>
  <c r="B73"/>
  <c r="B74"/>
  <c r="B75"/>
  <c r="B76"/>
  <c r="B77"/>
  <c r="B51"/>
  <c r="AO77"/>
  <c r="AO76"/>
  <c r="AO75"/>
  <c r="AO74"/>
  <c r="AO73"/>
  <c r="AO72"/>
  <c r="AO71"/>
  <c r="AO70"/>
  <c r="AO69"/>
  <c r="AO68"/>
  <c r="AO67"/>
  <c r="AO66"/>
  <c r="AO65"/>
  <c r="AO64"/>
  <c r="AO63"/>
  <c r="AO62"/>
  <c r="AO61"/>
  <c r="AO60"/>
  <c r="AO59"/>
  <c r="AO58"/>
  <c r="AO57"/>
  <c r="AO56"/>
  <c r="AO55"/>
  <c r="AO54"/>
  <c r="AO53"/>
  <c r="AO52"/>
  <c r="AO51"/>
  <c r="AO50"/>
  <c r="P14" i="135"/>
  <c r="J3" i="356"/>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13" i="135"/>
  <c r="J3" i="355"/>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12" i="135"/>
  <c r="J3" i="354"/>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11" i="135"/>
  <c r="J3" i="353"/>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10" i="135"/>
  <c r="J3" i="352"/>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9" i="135"/>
  <c r="J3" i="351"/>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8" i="135"/>
  <c r="J3" i="350"/>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P7" i="135"/>
  <c r="J3" i="349"/>
  <c r="B77"/>
  <c r="AO77"/>
  <c r="B76"/>
  <c r="AO76"/>
  <c r="B75"/>
  <c r="AO75"/>
  <c r="B74"/>
  <c r="AO74"/>
  <c r="B73"/>
  <c r="AO73"/>
  <c r="B72"/>
  <c r="AO72"/>
  <c r="B71"/>
  <c r="AO71"/>
  <c r="B70"/>
  <c r="AO70"/>
  <c r="B69"/>
  <c r="AO69"/>
  <c r="B68"/>
  <c r="AO68"/>
  <c r="B67"/>
  <c r="AO67"/>
  <c r="B66"/>
  <c r="AO66"/>
  <c r="B65"/>
  <c r="AO65"/>
  <c r="B64"/>
  <c r="AO64"/>
  <c r="B63"/>
  <c r="AO63"/>
  <c r="B62"/>
  <c r="AO62"/>
  <c r="B61"/>
  <c r="AO61"/>
  <c r="B60"/>
  <c r="AO60"/>
  <c r="B59"/>
  <c r="AO59"/>
  <c r="B58"/>
  <c r="AO58"/>
  <c r="B57"/>
  <c r="AO57"/>
  <c r="B56"/>
  <c r="AO56"/>
  <c r="B55"/>
  <c r="AO55"/>
  <c r="B54"/>
  <c r="AO54"/>
  <c r="B53"/>
  <c r="AO53"/>
  <c r="B52"/>
  <c r="AO52"/>
  <c r="B51"/>
  <c r="AO51"/>
  <c r="AO50"/>
  <c r="I49" i="357"/>
  <c r="I49" i="356"/>
  <c r="I49" i="355"/>
  <c r="I49" i="354"/>
  <c r="I49" i="353"/>
  <c r="I49" i="352"/>
  <c r="I49" i="351"/>
  <c r="I49" i="350"/>
  <c r="I49" i="349"/>
  <c r="P6" i="135"/>
  <c r="J3" i="338"/>
  <c r="B51"/>
  <c r="AO51"/>
  <c r="B52"/>
  <c r="AO52"/>
  <c r="B53"/>
  <c r="AO53"/>
  <c r="B54"/>
  <c r="AO54"/>
  <c r="B55"/>
  <c r="AO55"/>
  <c r="B56"/>
  <c r="AO56"/>
  <c r="B57"/>
  <c r="AO57"/>
  <c r="B58"/>
  <c r="AO58"/>
  <c r="B59"/>
  <c r="AO59"/>
  <c r="B60"/>
  <c r="AO60"/>
  <c r="B61"/>
  <c r="AO61"/>
  <c r="B62"/>
  <c r="AO62"/>
  <c r="B63"/>
  <c r="AO63"/>
  <c r="B64"/>
  <c r="AO64"/>
  <c r="B65"/>
  <c r="AO65"/>
  <c r="B66"/>
  <c r="AO66"/>
  <c r="B67"/>
  <c r="AO67"/>
  <c r="B68"/>
  <c r="AO68"/>
  <c r="B69"/>
  <c r="AO69"/>
  <c r="B70"/>
  <c r="AO70"/>
  <c r="B71"/>
  <c r="AO71"/>
  <c r="B72"/>
  <c r="AO72"/>
  <c r="B73"/>
  <c r="AO73"/>
  <c r="B74"/>
  <c r="AO74"/>
  <c r="B75"/>
  <c r="AO75"/>
  <c r="B76"/>
  <c r="AO76"/>
  <c r="B77"/>
  <c r="AO77"/>
  <c r="AO50"/>
  <c r="I49"/>
  <c r="J50"/>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47"/>
  <c r="I10"/>
  <c r="H47"/>
  <c r="G47"/>
  <c r="O49" i="21"/>
  <c r="I46" i="338"/>
  <c r="H46"/>
  <c r="G46"/>
  <c r="O48" i="21"/>
  <c r="I45" i="338"/>
  <c r="H45"/>
  <c r="G45"/>
  <c r="O47" i="21"/>
  <c r="I44" i="338"/>
  <c r="H44"/>
  <c r="G44"/>
  <c r="O46" i="21"/>
  <c r="I43" i="338"/>
  <c r="H43"/>
  <c r="G43"/>
  <c r="O45" i="21"/>
  <c r="I42" i="338"/>
  <c r="H42"/>
  <c r="G42"/>
  <c r="O44" i="21"/>
  <c r="I41" i="338"/>
  <c r="H41"/>
  <c r="G41"/>
  <c r="O43" i="21"/>
  <c r="I40" i="338"/>
  <c r="H40"/>
  <c r="G40"/>
  <c r="O42" i="21"/>
  <c r="I39" i="338"/>
  <c r="H39"/>
  <c r="G39"/>
  <c r="O41" i="21"/>
  <c r="I38" i="338"/>
  <c r="H38"/>
  <c r="G38"/>
  <c r="O40" i="21"/>
  <c r="I37" i="338"/>
  <c r="H37"/>
  <c r="G37"/>
  <c r="O39" i="21"/>
  <c r="I36" i="338"/>
  <c r="H36"/>
  <c r="G36"/>
  <c r="O38" i="21"/>
  <c r="I35" i="338"/>
  <c r="H35"/>
  <c r="G35"/>
  <c r="O37" i="21"/>
  <c r="I34" i="338"/>
  <c r="H34"/>
  <c r="G34"/>
  <c r="O36" i="21"/>
  <c r="I33" i="338"/>
  <c r="H33"/>
  <c r="G33"/>
  <c r="O35" i="21"/>
  <c r="I32" i="338"/>
  <c r="H32"/>
  <c r="G32"/>
  <c r="O34" i="21"/>
  <c r="I31" i="338"/>
  <c r="H31"/>
  <c r="G31"/>
  <c r="O33" i="21"/>
  <c r="I30" i="338"/>
  <c r="H30"/>
  <c r="G30"/>
  <c r="O32" i="21"/>
  <c r="I29" i="338"/>
  <c r="H29"/>
  <c r="G29"/>
  <c r="O31" i="21"/>
  <c r="I28" i="338"/>
  <c r="H28"/>
  <c r="G28"/>
  <c r="O30" i="21"/>
  <c r="I27" i="338"/>
  <c r="H27"/>
  <c r="G27"/>
  <c r="O29" i="21"/>
  <c r="I26" i="338"/>
  <c r="H26"/>
  <c r="G26"/>
  <c r="O28" i="21"/>
  <c r="I25" i="338"/>
  <c r="H25"/>
  <c r="G25"/>
  <c r="O27" i="21"/>
  <c r="I24" i="338"/>
  <c r="H24"/>
  <c r="G24"/>
  <c r="O26" i="21"/>
  <c r="I23" i="338"/>
  <c r="H23"/>
  <c r="G23"/>
  <c r="O25" i="21"/>
  <c r="I22" i="338"/>
  <c r="H22"/>
  <c r="G22"/>
  <c r="O24" i="21"/>
  <c r="I21" i="338"/>
  <c r="H21"/>
  <c r="G21"/>
  <c r="O23" i="21"/>
  <c r="I20" i="338"/>
  <c r="H20"/>
  <c r="G20"/>
  <c r="O22" i="21"/>
  <c r="I19" i="338"/>
  <c r="H19"/>
  <c r="G19"/>
  <c r="O21" i="21"/>
  <c r="I18" i="338"/>
  <c r="H18"/>
  <c r="G18"/>
  <c r="O20" i="21"/>
  <c r="I17" i="338"/>
  <c r="H17"/>
  <c r="G17"/>
  <c r="O19" i="21"/>
  <c r="I16" i="338"/>
  <c r="H16"/>
  <c r="G16"/>
  <c r="O18" i="21"/>
  <c r="I15" i="338"/>
  <c r="H15"/>
  <c r="G15"/>
  <c r="O17" i="21"/>
  <c r="I14" i="338"/>
  <c r="H14"/>
  <c r="G14"/>
  <c r="O16" i="21"/>
  <c r="I13" i="338"/>
  <c r="H13"/>
  <c r="G13"/>
  <c r="O15" i="21"/>
  <c r="I12" i="338"/>
  <c r="H12"/>
  <c r="G12"/>
  <c r="O14" i="21"/>
  <c r="M51"/>
  <c r="M52"/>
  <c r="K51"/>
  <c r="K52"/>
  <c r="I51"/>
  <c r="I52"/>
  <c r="G51"/>
  <c r="G52"/>
  <c r="E51"/>
  <c r="E52"/>
  <c r="E50"/>
  <c r="G50"/>
  <c r="I50"/>
  <c r="M50"/>
  <c r="K50"/>
  <c r="J50" i="349"/>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P14" i="21"/>
  <c r="J50" i="350"/>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Q14" i="21"/>
  <c r="J50" i="351"/>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R14" i="21"/>
  <c r="J50" i="352"/>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S14" i="21"/>
  <c r="J50" i="353"/>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T14" i="21"/>
  <c r="J50" i="354"/>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U14" i="21"/>
  <c r="J50" i="355"/>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V14" i="21"/>
  <c r="J50" i="356"/>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W14" i="21"/>
  <c r="J50" i="357"/>
  <c r="J10"/>
  <c r="K50"/>
  <c r="K10"/>
  <c r="L50"/>
  <c r="L10"/>
  <c r="M50"/>
  <c r="M10"/>
  <c r="N50"/>
  <c r="N10"/>
  <c r="O50"/>
  <c r="O10"/>
  <c r="P50"/>
  <c r="P10"/>
  <c r="Q50"/>
  <c r="Q10"/>
  <c r="R50"/>
  <c r="R10"/>
  <c r="S50"/>
  <c r="S10"/>
  <c r="T50"/>
  <c r="T10"/>
  <c r="U50"/>
  <c r="U10"/>
  <c r="V50"/>
  <c r="V10"/>
  <c r="W50"/>
  <c r="W10"/>
  <c r="X50"/>
  <c r="X10"/>
  <c r="Y50"/>
  <c r="Y10"/>
  <c r="Z50"/>
  <c r="Z10"/>
  <c r="AA50"/>
  <c r="AA10"/>
  <c r="AB50"/>
  <c r="AB10"/>
  <c r="AC50"/>
  <c r="AC10"/>
  <c r="AD50"/>
  <c r="AD10"/>
  <c r="AE50"/>
  <c r="AE10"/>
  <c r="AF50"/>
  <c r="AF10"/>
  <c r="AG50"/>
  <c r="AG10"/>
  <c r="AH50"/>
  <c r="AH10"/>
  <c r="AI50"/>
  <c r="AI10"/>
  <c r="AJ50"/>
  <c r="AJ10"/>
  <c r="I12"/>
  <c r="I10"/>
  <c r="H12"/>
  <c r="G12"/>
  <c r="X14" i="21"/>
  <c r="I13" i="349"/>
  <c r="H13"/>
  <c r="G13"/>
  <c r="P15" i="21"/>
  <c r="I13" i="350"/>
  <c r="H13"/>
  <c r="G13"/>
  <c r="Q15" i="21"/>
  <c r="I13" i="351"/>
  <c r="H13"/>
  <c r="G13"/>
  <c r="R15" i="21"/>
  <c r="I13" i="352"/>
  <c r="H13"/>
  <c r="G13"/>
  <c r="S15" i="21"/>
  <c r="I13" i="353"/>
  <c r="H13"/>
  <c r="G13"/>
  <c r="T15" i="21"/>
  <c r="I13" i="354"/>
  <c r="H13"/>
  <c r="G13"/>
  <c r="U15" i="21"/>
  <c r="I13" i="355"/>
  <c r="H13"/>
  <c r="G13"/>
  <c r="V15" i="21"/>
  <c r="I13" i="356"/>
  <c r="H13"/>
  <c r="G13"/>
  <c r="W15" i="21"/>
  <c r="I13" i="357"/>
  <c r="H13"/>
  <c r="G13"/>
  <c r="X15" i="21"/>
  <c r="I14" i="349"/>
  <c r="H14"/>
  <c r="G14"/>
  <c r="P16" i="21"/>
  <c r="I14" i="350"/>
  <c r="H14"/>
  <c r="G14"/>
  <c r="Q16" i="21"/>
  <c r="I14" i="351"/>
  <c r="H14"/>
  <c r="G14"/>
  <c r="R16" i="21"/>
  <c r="I14" i="352"/>
  <c r="H14"/>
  <c r="G14"/>
  <c r="S16" i="21"/>
  <c r="I14" i="353"/>
  <c r="H14"/>
  <c r="G14"/>
  <c r="T16" i="21"/>
  <c r="I14" i="354"/>
  <c r="H14"/>
  <c r="G14"/>
  <c r="U16" i="21"/>
  <c r="I14" i="355"/>
  <c r="H14"/>
  <c r="G14"/>
  <c r="V16" i="21"/>
  <c r="I14" i="356"/>
  <c r="H14"/>
  <c r="G14"/>
  <c r="W16" i="21"/>
  <c r="I14" i="357"/>
  <c r="H14"/>
  <c r="G14"/>
  <c r="X16" i="21"/>
  <c r="I15" i="349"/>
  <c r="H15"/>
  <c r="G15"/>
  <c r="P17" i="21"/>
  <c r="I15" i="350"/>
  <c r="H15"/>
  <c r="G15"/>
  <c r="Q17" i="21"/>
  <c r="I15" i="351"/>
  <c r="H15"/>
  <c r="G15"/>
  <c r="R17" i="21"/>
  <c r="I15" i="352"/>
  <c r="H15"/>
  <c r="G15"/>
  <c r="S17" i="21"/>
  <c r="I15" i="353"/>
  <c r="H15"/>
  <c r="G15"/>
  <c r="T17" i="21"/>
  <c r="I15" i="354"/>
  <c r="H15"/>
  <c r="G15"/>
  <c r="U17" i="21"/>
  <c r="I15" i="355"/>
  <c r="H15"/>
  <c r="G15"/>
  <c r="V17" i="21"/>
  <c r="I15" i="356"/>
  <c r="H15"/>
  <c r="G15"/>
  <c r="W17" i="21"/>
  <c r="I15" i="357"/>
  <c r="H15"/>
  <c r="G15"/>
  <c r="X17" i="21"/>
  <c r="I16" i="349"/>
  <c r="H16"/>
  <c r="G16"/>
  <c r="P18" i="21"/>
  <c r="I16" i="350"/>
  <c r="H16"/>
  <c r="G16"/>
  <c r="Q18" i="21"/>
  <c r="I16" i="351"/>
  <c r="H16"/>
  <c r="G16"/>
  <c r="R18" i="21"/>
  <c r="I16" i="352"/>
  <c r="H16"/>
  <c r="G16"/>
  <c r="S18" i="21"/>
  <c r="I16" i="353"/>
  <c r="H16"/>
  <c r="G16"/>
  <c r="T18" i="21"/>
  <c r="I16" i="354"/>
  <c r="H16"/>
  <c r="G16"/>
  <c r="U18" i="21"/>
  <c r="I16" i="355"/>
  <c r="H16"/>
  <c r="G16"/>
  <c r="V18" i="21"/>
  <c r="I16" i="356"/>
  <c r="H16"/>
  <c r="G16"/>
  <c r="W18" i="21"/>
  <c r="I16" i="357"/>
  <c r="H16"/>
  <c r="G16"/>
  <c r="X18" i="21"/>
  <c r="I17" i="349"/>
  <c r="H17"/>
  <c r="G17"/>
  <c r="P19" i="21"/>
  <c r="I17" i="350"/>
  <c r="H17"/>
  <c r="G17"/>
  <c r="Q19" i="21"/>
  <c r="I17" i="351"/>
  <c r="H17"/>
  <c r="G17"/>
  <c r="R19" i="21"/>
  <c r="I17" i="352"/>
  <c r="H17"/>
  <c r="G17"/>
  <c r="S19" i="21"/>
  <c r="I17" i="353"/>
  <c r="H17"/>
  <c r="G17"/>
  <c r="T19" i="21"/>
  <c r="I17" i="354"/>
  <c r="H17"/>
  <c r="G17"/>
  <c r="U19" i="21"/>
  <c r="I17" i="355"/>
  <c r="H17"/>
  <c r="G17"/>
  <c r="V19" i="21"/>
  <c r="I17" i="356"/>
  <c r="H17"/>
  <c r="G17"/>
  <c r="W19" i="21"/>
  <c r="I17" i="357"/>
  <c r="H17"/>
  <c r="G17"/>
  <c r="X19" i="21"/>
  <c r="I18" i="349"/>
  <c r="H18"/>
  <c r="G18"/>
  <c r="P20" i="21"/>
  <c r="I18" i="350"/>
  <c r="H18"/>
  <c r="G18"/>
  <c r="Q20" i="21"/>
  <c r="I18" i="351"/>
  <c r="H18"/>
  <c r="G18"/>
  <c r="R20" i="21"/>
  <c r="I18" i="352"/>
  <c r="H18"/>
  <c r="G18"/>
  <c r="S20" i="21"/>
  <c r="I18" i="353"/>
  <c r="H18"/>
  <c r="G18"/>
  <c r="T20" i="21"/>
  <c r="I18" i="354"/>
  <c r="H18"/>
  <c r="G18"/>
  <c r="U20" i="21"/>
  <c r="I18" i="355"/>
  <c r="H18"/>
  <c r="G18"/>
  <c r="V20" i="21"/>
  <c r="I18" i="356"/>
  <c r="H18"/>
  <c r="G18"/>
  <c r="W20" i="21"/>
  <c r="I18" i="357"/>
  <c r="H18"/>
  <c r="G18"/>
  <c r="X20" i="21"/>
  <c r="I19" i="349"/>
  <c r="H19"/>
  <c r="G19"/>
  <c r="P21" i="21"/>
  <c r="I19" i="350"/>
  <c r="H19"/>
  <c r="G19"/>
  <c r="Q21" i="21"/>
  <c r="I19" i="351"/>
  <c r="H19"/>
  <c r="G19"/>
  <c r="R21" i="21"/>
  <c r="I19" i="352"/>
  <c r="H19"/>
  <c r="G19"/>
  <c r="S21" i="21"/>
  <c r="I19" i="353"/>
  <c r="H19"/>
  <c r="G19"/>
  <c r="T21" i="21"/>
  <c r="I19" i="354"/>
  <c r="H19"/>
  <c r="G19"/>
  <c r="U21" i="21"/>
  <c r="I19" i="355"/>
  <c r="H19"/>
  <c r="G19"/>
  <c r="V21" i="21"/>
  <c r="I19" i="356"/>
  <c r="H19"/>
  <c r="G19"/>
  <c r="W21" i="21"/>
  <c r="I19" i="357"/>
  <c r="H19"/>
  <c r="G19"/>
  <c r="X21" i="21"/>
  <c r="I20" i="349"/>
  <c r="H20"/>
  <c r="G20"/>
  <c r="P22" i="21"/>
  <c r="I20" i="350"/>
  <c r="H20"/>
  <c r="G20"/>
  <c r="Q22" i="21"/>
  <c r="I20" i="351"/>
  <c r="H20"/>
  <c r="G20"/>
  <c r="R22" i="21"/>
  <c r="I20" i="352"/>
  <c r="H20"/>
  <c r="G20"/>
  <c r="S22" i="21"/>
  <c r="I20" i="353"/>
  <c r="H20"/>
  <c r="G20"/>
  <c r="T22" i="21"/>
  <c r="I20" i="354"/>
  <c r="H20"/>
  <c r="G20"/>
  <c r="U22" i="21"/>
  <c r="I20" i="355"/>
  <c r="H20"/>
  <c r="G20"/>
  <c r="V22" i="21"/>
  <c r="I20" i="356"/>
  <c r="H20"/>
  <c r="G20"/>
  <c r="W22" i="21"/>
  <c r="I20" i="357"/>
  <c r="H20"/>
  <c r="G20"/>
  <c r="X22" i="21"/>
  <c r="I21" i="349"/>
  <c r="H21"/>
  <c r="G21"/>
  <c r="P23" i="21"/>
  <c r="I21" i="350"/>
  <c r="H21"/>
  <c r="G21"/>
  <c r="Q23" i="21"/>
  <c r="I21" i="351"/>
  <c r="H21"/>
  <c r="G21"/>
  <c r="R23" i="21"/>
  <c r="I21" i="352"/>
  <c r="H21"/>
  <c r="G21"/>
  <c r="S23" i="21"/>
  <c r="I21" i="353"/>
  <c r="H21"/>
  <c r="G21"/>
  <c r="T23" i="21"/>
  <c r="I21" i="354"/>
  <c r="H21"/>
  <c r="G21"/>
  <c r="U23" i="21"/>
  <c r="I21" i="355"/>
  <c r="H21"/>
  <c r="G21"/>
  <c r="V23" i="21"/>
  <c r="I21" i="356"/>
  <c r="H21"/>
  <c r="G21"/>
  <c r="W23" i="21"/>
  <c r="I21" i="357"/>
  <c r="H21"/>
  <c r="G21"/>
  <c r="X23" i="21"/>
  <c r="I22" i="349"/>
  <c r="H22"/>
  <c r="G22"/>
  <c r="P24" i="21"/>
  <c r="I22" i="350"/>
  <c r="H22"/>
  <c r="G22"/>
  <c r="Q24" i="21"/>
  <c r="I22" i="351"/>
  <c r="H22"/>
  <c r="G22"/>
  <c r="R24" i="21"/>
  <c r="I22" i="352"/>
  <c r="H22"/>
  <c r="G22"/>
  <c r="S24" i="21"/>
  <c r="I22" i="353"/>
  <c r="H22"/>
  <c r="G22"/>
  <c r="T24" i="21"/>
  <c r="I22" i="354"/>
  <c r="H22"/>
  <c r="G22"/>
  <c r="U24" i="21"/>
  <c r="I22" i="355"/>
  <c r="H22"/>
  <c r="G22"/>
  <c r="V24" i="21"/>
  <c r="I22" i="356"/>
  <c r="H22"/>
  <c r="G22"/>
  <c r="W24" i="21"/>
  <c r="I22" i="357"/>
  <c r="H22"/>
  <c r="G22"/>
  <c r="X24" i="21"/>
  <c r="I23" i="349"/>
  <c r="H23"/>
  <c r="G23"/>
  <c r="P25" i="21"/>
  <c r="I23" i="350"/>
  <c r="H23"/>
  <c r="G23"/>
  <c r="Q25" i="21"/>
  <c r="I23" i="351"/>
  <c r="H23"/>
  <c r="G23"/>
  <c r="R25" i="21"/>
  <c r="I23" i="352"/>
  <c r="H23"/>
  <c r="G23"/>
  <c r="S25" i="21"/>
  <c r="I23" i="353"/>
  <c r="H23"/>
  <c r="G23"/>
  <c r="T25" i="21"/>
  <c r="I23" i="354"/>
  <c r="H23"/>
  <c r="G23"/>
  <c r="U25" i="21"/>
  <c r="I23" i="355"/>
  <c r="H23"/>
  <c r="G23"/>
  <c r="V25" i="21"/>
  <c r="I23" i="356"/>
  <c r="H23"/>
  <c r="G23"/>
  <c r="W25" i="21"/>
  <c r="I23" i="357"/>
  <c r="H23"/>
  <c r="G23"/>
  <c r="X25" i="21"/>
  <c r="I24" i="349"/>
  <c r="H24"/>
  <c r="G24"/>
  <c r="P26" i="21"/>
  <c r="I24" i="350"/>
  <c r="H24"/>
  <c r="G24"/>
  <c r="Q26" i="21"/>
  <c r="I24" i="351"/>
  <c r="H24"/>
  <c r="G24"/>
  <c r="R26" i="21"/>
  <c r="I24" i="352"/>
  <c r="H24"/>
  <c r="G24"/>
  <c r="S26" i="21"/>
  <c r="I24" i="353"/>
  <c r="H24"/>
  <c r="G24"/>
  <c r="T26" i="21"/>
  <c r="I24" i="354"/>
  <c r="H24"/>
  <c r="G24"/>
  <c r="U26" i="21"/>
  <c r="I24" i="355"/>
  <c r="H24"/>
  <c r="G24"/>
  <c r="V26" i="21"/>
  <c r="I24" i="356"/>
  <c r="H24"/>
  <c r="G24"/>
  <c r="W26" i="21"/>
  <c r="I24" i="357"/>
  <c r="H24"/>
  <c r="G24"/>
  <c r="X26" i="21"/>
  <c r="I25" i="349"/>
  <c r="H25"/>
  <c r="G25"/>
  <c r="P27" i="21"/>
  <c r="I25" i="350"/>
  <c r="H25"/>
  <c r="G25"/>
  <c r="Q27" i="21"/>
  <c r="I25" i="351"/>
  <c r="H25"/>
  <c r="G25"/>
  <c r="R27" i="21"/>
  <c r="I25" i="352"/>
  <c r="H25"/>
  <c r="G25"/>
  <c r="S27" i="21"/>
  <c r="I25" i="353"/>
  <c r="H25"/>
  <c r="G25"/>
  <c r="T27" i="21"/>
  <c r="I25" i="354"/>
  <c r="H25"/>
  <c r="G25"/>
  <c r="U27" i="21"/>
  <c r="I25" i="355"/>
  <c r="H25"/>
  <c r="G25"/>
  <c r="V27" i="21"/>
  <c r="I25" i="356"/>
  <c r="H25"/>
  <c r="G25"/>
  <c r="W27" i="21"/>
  <c r="I25" i="357"/>
  <c r="H25"/>
  <c r="G25"/>
  <c r="X27" i="21"/>
  <c r="I26" i="349"/>
  <c r="H26"/>
  <c r="G26"/>
  <c r="P28" i="21"/>
  <c r="I26" i="350"/>
  <c r="H26"/>
  <c r="G26"/>
  <c r="Q28" i="21"/>
  <c r="I26" i="351"/>
  <c r="H26"/>
  <c r="G26"/>
  <c r="R28" i="21"/>
  <c r="I26" i="352"/>
  <c r="H26"/>
  <c r="G26"/>
  <c r="S28" i="21"/>
  <c r="I26" i="353"/>
  <c r="H26"/>
  <c r="G26"/>
  <c r="T28" i="21"/>
  <c r="I26" i="354"/>
  <c r="H26"/>
  <c r="G26"/>
  <c r="U28" i="21"/>
  <c r="I26" i="355"/>
  <c r="H26"/>
  <c r="G26"/>
  <c r="V28" i="21"/>
  <c r="I26" i="356"/>
  <c r="H26"/>
  <c r="G26"/>
  <c r="W28" i="21"/>
  <c r="I26" i="357"/>
  <c r="H26"/>
  <c r="G26"/>
  <c r="X28" i="21"/>
  <c r="I27" i="349"/>
  <c r="H27"/>
  <c r="G27"/>
  <c r="P29" i="21"/>
  <c r="I27" i="350"/>
  <c r="H27"/>
  <c r="G27"/>
  <c r="Q29" i="21"/>
  <c r="I27" i="351"/>
  <c r="H27"/>
  <c r="G27"/>
  <c r="R29" i="21"/>
  <c r="I27" i="352"/>
  <c r="H27"/>
  <c r="G27"/>
  <c r="S29" i="21"/>
  <c r="I27" i="353"/>
  <c r="H27"/>
  <c r="G27"/>
  <c r="T29" i="21"/>
  <c r="I27" i="354"/>
  <c r="H27"/>
  <c r="G27"/>
  <c r="U29" i="21"/>
  <c r="I27" i="355"/>
  <c r="H27"/>
  <c r="G27"/>
  <c r="V29" i="21"/>
  <c r="I27" i="356"/>
  <c r="H27"/>
  <c r="G27"/>
  <c r="W29" i="21"/>
  <c r="I27" i="357"/>
  <c r="H27"/>
  <c r="G27"/>
  <c r="X29" i="21"/>
  <c r="I28" i="349"/>
  <c r="H28"/>
  <c r="G28"/>
  <c r="P30" i="21"/>
  <c r="I28" i="350"/>
  <c r="H28"/>
  <c r="G28"/>
  <c r="Q30" i="21"/>
  <c r="I28" i="351"/>
  <c r="H28"/>
  <c r="G28"/>
  <c r="R30" i="21"/>
  <c r="I28" i="352"/>
  <c r="H28"/>
  <c r="G28"/>
  <c r="S30" i="21"/>
  <c r="I28" i="353"/>
  <c r="H28"/>
  <c r="G28"/>
  <c r="T30" i="21"/>
  <c r="I28" i="354"/>
  <c r="H28"/>
  <c r="G28"/>
  <c r="U30" i="21"/>
  <c r="I28" i="355"/>
  <c r="H28"/>
  <c r="G28"/>
  <c r="V30" i="21"/>
  <c r="I28" i="356"/>
  <c r="H28"/>
  <c r="G28"/>
  <c r="W30" i="21"/>
  <c r="I28" i="357"/>
  <c r="H28"/>
  <c r="G28"/>
  <c r="X30" i="21"/>
  <c r="I29" i="349"/>
  <c r="H29"/>
  <c r="G29"/>
  <c r="P31" i="21"/>
  <c r="I29" i="350"/>
  <c r="H29"/>
  <c r="G29"/>
  <c r="Q31" i="21"/>
  <c r="I29" i="351"/>
  <c r="H29"/>
  <c r="G29"/>
  <c r="R31" i="21"/>
  <c r="I29" i="352"/>
  <c r="H29"/>
  <c r="G29"/>
  <c r="S31" i="21"/>
  <c r="I29" i="353"/>
  <c r="H29"/>
  <c r="G29"/>
  <c r="T31" i="21"/>
  <c r="I29" i="354"/>
  <c r="H29"/>
  <c r="G29"/>
  <c r="U31" i="21"/>
  <c r="I29" i="355"/>
  <c r="H29"/>
  <c r="G29"/>
  <c r="V31" i="21"/>
  <c r="I29" i="356"/>
  <c r="H29"/>
  <c r="G29"/>
  <c r="W31" i="21"/>
  <c r="I29" i="357"/>
  <c r="H29"/>
  <c r="G29"/>
  <c r="X31" i="21"/>
  <c r="I30" i="349"/>
  <c r="H30"/>
  <c r="G30"/>
  <c r="P32" i="21"/>
  <c r="I30" i="350"/>
  <c r="H30"/>
  <c r="G30"/>
  <c r="Q32" i="21"/>
  <c r="I30" i="351"/>
  <c r="H30"/>
  <c r="G30"/>
  <c r="R32" i="21"/>
  <c r="I30" i="352"/>
  <c r="H30"/>
  <c r="G30"/>
  <c r="S32" i="21"/>
  <c r="I30" i="353"/>
  <c r="H30"/>
  <c r="G30"/>
  <c r="T32" i="21"/>
  <c r="I30" i="354"/>
  <c r="H30"/>
  <c r="G30"/>
  <c r="U32" i="21"/>
  <c r="I30" i="355"/>
  <c r="H30"/>
  <c r="G30"/>
  <c r="V32" i="21"/>
  <c r="I30" i="356"/>
  <c r="H30"/>
  <c r="G30"/>
  <c r="W32" i="21"/>
  <c r="I30" i="357"/>
  <c r="H30"/>
  <c r="G30"/>
  <c r="X32" i="21"/>
  <c r="I31" i="349"/>
  <c r="H31"/>
  <c r="G31"/>
  <c r="P33" i="21"/>
  <c r="I31" i="350"/>
  <c r="H31"/>
  <c r="G31"/>
  <c r="Q33" i="21"/>
  <c r="I31" i="351"/>
  <c r="H31"/>
  <c r="G31"/>
  <c r="R33" i="21"/>
  <c r="I31" i="352"/>
  <c r="H31"/>
  <c r="G31"/>
  <c r="S33" i="21"/>
  <c r="I31" i="353"/>
  <c r="H31"/>
  <c r="G31"/>
  <c r="T33" i="21"/>
  <c r="I31" i="354"/>
  <c r="H31"/>
  <c r="G31"/>
  <c r="U33" i="21"/>
  <c r="I31" i="355"/>
  <c r="H31"/>
  <c r="G31"/>
  <c r="V33" i="21"/>
  <c r="I31" i="356"/>
  <c r="H31"/>
  <c r="G31"/>
  <c r="W33" i="21"/>
  <c r="I31" i="357"/>
  <c r="H31"/>
  <c r="G31"/>
  <c r="X33" i="21"/>
  <c r="I32" i="349"/>
  <c r="H32"/>
  <c r="G32"/>
  <c r="P34" i="21"/>
  <c r="I32" i="350"/>
  <c r="H32"/>
  <c r="G32"/>
  <c r="Q34" i="21"/>
  <c r="I32" i="351"/>
  <c r="H32"/>
  <c r="G32"/>
  <c r="R34" i="21"/>
  <c r="I32" i="352"/>
  <c r="H32"/>
  <c r="G32"/>
  <c r="S34" i="21"/>
  <c r="I32" i="353"/>
  <c r="H32"/>
  <c r="G32"/>
  <c r="T34" i="21"/>
  <c r="I32" i="354"/>
  <c r="H32"/>
  <c r="G32"/>
  <c r="U34" i="21"/>
  <c r="I32" i="355"/>
  <c r="H32"/>
  <c r="G32"/>
  <c r="V34" i="21"/>
  <c r="I32" i="356"/>
  <c r="H32"/>
  <c r="G32"/>
  <c r="W34" i="21"/>
  <c r="I32" i="357"/>
  <c r="H32"/>
  <c r="G32"/>
  <c r="X34" i="21"/>
  <c r="I33" i="349"/>
  <c r="H33"/>
  <c r="G33"/>
  <c r="P35" i="21"/>
  <c r="I33" i="350"/>
  <c r="H33"/>
  <c r="G33"/>
  <c r="Q35" i="21"/>
  <c r="I33" i="351"/>
  <c r="H33"/>
  <c r="G33"/>
  <c r="R35" i="21"/>
  <c r="I33" i="352"/>
  <c r="H33"/>
  <c r="G33"/>
  <c r="S35" i="21"/>
  <c r="I33" i="353"/>
  <c r="H33"/>
  <c r="G33"/>
  <c r="T35" i="21"/>
  <c r="I33" i="354"/>
  <c r="H33"/>
  <c r="G33"/>
  <c r="U35" i="21"/>
  <c r="I33" i="355"/>
  <c r="H33"/>
  <c r="G33"/>
  <c r="V35" i="21"/>
  <c r="I33" i="356"/>
  <c r="H33"/>
  <c r="G33"/>
  <c r="W35" i="21"/>
  <c r="I33" i="357"/>
  <c r="H33"/>
  <c r="G33"/>
  <c r="X35" i="21"/>
  <c r="I34" i="349"/>
  <c r="H34"/>
  <c r="G34"/>
  <c r="P36" i="21"/>
  <c r="I34" i="350"/>
  <c r="H34"/>
  <c r="G34"/>
  <c r="Q36" i="21"/>
  <c r="I34" i="351"/>
  <c r="H34"/>
  <c r="G34"/>
  <c r="R36" i="21"/>
  <c r="I34" i="352"/>
  <c r="H34"/>
  <c r="G34"/>
  <c r="S36" i="21"/>
  <c r="I34" i="353"/>
  <c r="H34"/>
  <c r="G34"/>
  <c r="T36" i="21"/>
  <c r="I34" i="354"/>
  <c r="H34"/>
  <c r="G34"/>
  <c r="U36" i="21"/>
  <c r="I34" i="355"/>
  <c r="H34"/>
  <c r="G34"/>
  <c r="V36" i="21"/>
  <c r="I34" i="356"/>
  <c r="H34"/>
  <c r="G34"/>
  <c r="W36" i="21"/>
  <c r="I34" i="357"/>
  <c r="H34"/>
  <c r="G34"/>
  <c r="X36" i="21"/>
  <c r="I35" i="349"/>
  <c r="H35"/>
  <c r="G35"/>
  <c r="P37" i="21"/>
  <c r="I35" i="350"/>
  <c r="H35"/>
  <c r="G35"/>
  <c r="Q37" i="21"/>
  <c r="I35" i="351"/>
  <c r="H35"/>
  <c r="G35"/>
  <c r="R37" i="21"/>
  <c r="I35" i="352"/>
  <c r="H35"/>
  <c r="G35"/>
  <c r="S37" i="21"/>
  <c r="I35" i="353"/>
  <c r="H35"/>
  <c r="G35"/>
  <c r="T37" i="21"/>
  <c r="I35" i="354"/>
  <c r="H35"/>
  <c r="G35"/>
  <c r="U37" i="21"/>
  <c r="I35" i="355"/>
  <c r="H35"/>
  <c r="G35"/>
  <c r="V37" i="21"/>
  <c r="I35" i="356"/>
  <c r="H35"/>
  <c r="G35"/>
  <c r="W37" i="21"/>
  <c r="I35" i="357"/>
  <c r="H35"/>
  <c r="G35"/>
  <c r="X37" i="21"/>
  <c r="I36" i="349"/>
  <c r="H36"/>
  <c r="G36"/>
  <c r="P38" i="21"/>
  <c r="I36" i="350"/>
  <c r="H36"/>
  <c r="G36"/>
  <c r="Q38" i="21"/>
  <c r="I36" i="351"/>
  <c r="H36"/>
  <c r="G36"/>
  <c r="R38" i="21"/>
  <c r="I36" i="352"/>
  <c r="H36"/>
  <c r="G36"/>
  <c r="S38" i="21"/>
  <c r="I36" i="353"/>
  <c r="H36"/>
  <c r="G36"/>
  <c r="T38" i="21"/>
  <c r="I36" i="354"/>
  <c r="H36"/>
  <c r="G36"/>
  <c r="U38" i="21"/>
  <c r="I36" i="355"/>
  <c r="H36"/>
  <c r="G36"/>
  <c r="V38" i="21"/>
  <c r="I36" i="356"/>
  <c r="H36"/>
  <c r="G36"/>
  <c r="W38" i="21"/>
  <c r="I36" i="357"/>
  <c r="H36"/>
  <c r="G36"/>
  <c r="X38" i="21"/>
  <c r="I37" i="349"/>
  <c r="H37"/>
  <c r="G37"/>
  <c r="P39" i="21"/>
  <c r="I37" i="350"/>
  <c r="H37"/>
  <c r="G37"/>
  <c r="Q39" i="21"/>
  <c r="I37" i="351"/>
  <c r="H37"/>
  <c r="G37"/>
  <c r="R39" i="21"/>
  <c r="I37" i="352"/>
  <c r="H37"/>
  <c r="G37"/>
  <c r="S39" i="21"/>
  <c r="I37" i="353"/>
  <c r="H37"/>
  <c r="G37"/>
  <c r="T39" i="21"/>
  <c r="I37" i="354"/>
  <c r="H37"/>
  <c r="G37"/>
  <c r="U39" i="21"/>
  <c r="I37" i="355"/>
  <c r="H37"/>
  <c r="G37"/>
  <c r="V39" i="21"/>
  <c r="I37" i="356"/>
  <c r="H37"/>
  <c r="G37"/>
  <c r="W39" i="21"/>
  <c r="I37" i="357"/>
  <c r="H37"/>
  <c r="G37"/>
  <c r="X39" i="21"/>
  <c r="I38" i="349"/>
  <c r="H38"/>
  <c r="G38"/>
  <c r="P40" i="21"/>
  <c r="I38" i="350"/>
  <c r="H38"/>
  <c r="G38"/>
  <c r="Q40" i="21"/>
  <c r="I38" i="351"/>
  <c r="H38"/>
  <c r="G38"/>
  <c r="R40" i="21"/>
  <c r="I38" i="352"/>
  <c r="H38"/>
  <c r="G38"/>
  <c r="S40" i="21"/>
  <c r="I38" i="353"/>
  <c r="H38"/>
  <c r="G38"/>
  <c r="T40" i="21"/>
  <c r="I38" i="354"/>
  <c r="H38"/>
  <c r="G38"/>
  <c r="U40" i="21"/>
  <c r="I38" i="355"/>
  <c r="H38"/>
  <c r="G38"/>
  <c r="V40" i="21"/>
  <c r="I38" i="356"/>
  <c r="H38"/>
  <c r="G38"/>
  <c r="W40" i="21"/>
  <c r="I38" i="357"/>
  <c r="H38"/>
  <c r="G38"/>
  <c r="X40" i="21"/>
  <c r="I39" i="349"/>
  <c r="H39"/>
  <c r="G39"/>
  <c r="P41" i="21"/>
  <c r="I39" i="350"/>
  <c r="H39"/>
  <c r="G39"/>
  <c r="Q41" i="21"/>
  <c r="I39" i="351"/>
  <c r="H39"/>
  <c r="G39"/>
  <c r="R41" i="21"/>
  <c r="I39" i="352"/>
  <c r="H39"/>
  <c r="G39"/>
  <c r="S41" i="21"/>
  <c r="I39" i="353"/>
  <c r="H39"/>
  <c r="G39"/>
  <c r="T41" i="21"/>
  <c r="I39" i="354"/>
  <c r="H39"/>
  <c r="G39"/>
  <c r="U41" i="21"/>
  <c r="I39" i="355"/>
  <c r="H39"/>
  <c r="G39"/>
  <c r="V41" i="21"/>
  <c r="I39" i="356"/>
  <c r="H39"/>
  <c r="G39"/>
  <c r="W41" i="21"/>
  <c r="I39" i="357"/>
  <c r="H39"/>
  <c r="G39"/>
  <c r="X41" i="21"/>
  <c r="I40" i="349"/>
  <c r="H40"/>
  <c r="G40"/>
  <c r="P42" i="21"/>
  <c r="I40" i="350"/>
  <c r="H40"/>
  <c r="G40"/>
  <c r="Q42" i="21"/>
  <c r="I40" i="351"/>
  <c r="H40"/>
  <c r="G40"/>
  <c r="R42" i="21"/>
  <c r="I40" i="352"/>
  <c r="H40"/>
  <c r="G40"/>
  <c r="S42" i="21"/>
  <c r="I40" i="353"/>
  <c r="H40"/>
  <c r="G40"/>
  <c r="T42" i="21"/>
  <c r="I40" i="354"/>
  <c r="H40"/>
  <c r="G40"/>
  <c r="U42" i="21"/>
  <c r="I40" i="355"/>
  <c r="H40"/>
  <c r="G40"/>
  <c r="V42" i="21"/>
  <c r="I40" i="356"/>
  <c r="H40"/>
  <c r="G40"/>
  <c r="W42" i="21"/>
  <c r="I40" i="357"/>
  <c r="H40"/>
  <c r="G40"/>
  <c r="X42" i="21"/>
  <c r="I41" i="349"/>
  <c r="H41"/>
  <c r="G41"/>
  <c r="P43" i="21"/>
  <c r="I41" i="350"/>
  <c r="H41"/>
  <c r="G41"/>
  <c r="Q43" i="21"/>
  <c r="I41" i="351"/>
  <c r="H41"/>
  <c r="G41"/>
  <c r="R43" i="21"/>
  <c r="I41" i="352"/>
  <c r="H41"/>
  <c r="G41"/>
  <c r="S43" i="21"/>
  <c r="I41" i="353"/>
  <c r="H41"/>
  <c r="G41"/>
  <c r="T43" i="21"/>
  <c r="I41" i="354"/>
  <c r="H41"/>
  <c r="G41"/>
  <c r="U43" i="21"/>
  <c r="I41" i="355"/>
  <c r="H41"/>
  <c r="G41"/>
  <c r="V43" i="21"/>
  <c r="I41" i="356"/>
  <c r="H41"/>
  <c r="G41"/>
  <c r="W43" i="21"/>
  <c r="I41" i="357"/>
  <c r="H41"/>
  <c r="G41"/>
  <c r="X43" i="21"/>
  <c r="I42" i="349"/>
  <c r="H42"/>
  <c r="G42"/>
  <c r="P44" i="21"/>
  <c r="I42" i="350"/>
  <c r="H42"/>
  <c r="G42"/>
  <c r="Q44" i="21"/>
  <c r="I42" i="351"/>
  <c r="H42"/>
  <c r="G42"/>
  <c r="R44" i="21"/>
  <c r="I42" i="352"/>
  <c r="H42"/>
  <c r="G42"/>
  <c r="S44" i="21"/>
  <c r="I42" i="353"/>
  <c r="H42"/>
  <c r="G42"/>
  <c r="T44" i="21"/>
  <c r="I42" i="354"/>
  <c r="H42"/>
  <c r="G42"/>
  <c r="U44" i="21"/>
  <c r="I42" i="355"/>
  <c r="H42"/>
  <c r="G42"/>
  <c r="V44" i="21"/>
  <c r="I42" i="356"/>
  <c r="H42"/>
  <c r="G42"/>
  <c r="W44" i="21"/>
  <c r="I42" i="357"/>
  <c r="H42"/>
  <c r="G42"/>
  <c r="X44" i="21"/>
  <c r="I43" i="349"/>
  <c r="H43"/>
  <c r="G43"/>
  <c r="P45" i="21"/>
  <c r="I43" i="350"/>
  <c r="H43"/>
  <c r="G43"/>
  <c r="Q45" i="21"/>
  <c r="I43" i="351"/>
  <c r="H43"/>
  <c r="G43"/>
  <c r="R45" i="21"/>
  <c r="I43" i="352"/>
  <c r="H43"/>
  <c r="G43"/>
  <c r="S45" i="21"/>
  <c r="I43" i="353"/>
  <c r="H43"/>
  <c r="G43"/>
  <c r="T45" i="21"/>
  <c r="I43" i="354"/>
  <c r="H43"/>
  <c r="G43"/>
  <c r="U45" i="21"/>
  <c r="I43" i="355"/>
  <c r="H43"/>
  <c r="G43"/>
  <c r="V45" i="21"/>
  <c r="I43" i="356"/>
  <c r="H43"/>
  <c r="G43"/>
  <c r="W45" i="21"/>
  <c r="I43" i="357"/>
  <c r="H43"/>
  <c r="G43"/>
  <c r="X45" i="21"/>
  <c r="I44" i="349"/>
  <c r="H44"/>
  <c r="G44"/>
  <c r="P46" i="21"/>
  <c r="I44" i="350"/>
  <c r="H44"/>
  <c r="G44"/>
  <c r="Q46" i="21"/>
  <c r="I44" i="351"/>
  <c r="H44"/>
  <c r="G44"/>
  <c r="R46" i="21"/>
  <c r="I44" i="352"/>
  <c r="H44"/>
  <c r="G44"/>
  <c r="S46" i="21"/>
  <c r="I44" i="353"/>
  <c r="H44"/>
  <c r="G44"/>
  <c r="T46" i="21"/>
  <c r="I44" i="354"/>
  <c r="H44"/>
  <c r="G44"/>
  <c r="U46" i="21"/>
  <c r="I44" i="355"/>
  <c r="H44"/>
  <c r="G44"/>
  <c r="V46" i="21"/>
  <c r="I44" i="356"/>
  <c r="H44"/>
  <c r="G44"/>
  <c r="W46" i="21"/>
  <c r="I44" i="357"/>
  <c r="H44"/>
  <c r="G44"/>
  <c r="X46" i="21"/>
  <c r="I45" i="349"/>
  <c r="H45"/>
  <c r="G45"/>
  <c r="P47" i="21"/>
  <c r="I45" i="350"/>
  <c r="H45"/>
  <c r="G45"/>
  <c r="Q47" i="21"/>
  <c r="I45" i="351"/>
  <c r="H45"/>
  <c r="G45"/>
  <c r="R47" i="21"/>
  <c r="I45" i="352"/>
  <c r="H45"/>
  <c r="G45"/>
  <c r="S47" i="21"/>
  <c r="I45" i="353"/>
  <c r="H45"/>
  <c r="G45"/>
  <c r="T47" i="21"/>
  <c r="I45" i="354"/>
  <c r="H45"/>
  <c r="G45"/>
  <c r="U47" i="21"/>
  <c r="I45" i="355"/>
  <c r="H45"/>
  <c r="G45"/>
  <c r="V47" i="21"/>
  <c r="I45" i="356"/>
  <c r="H45"/>
  <c r="G45"/>
  <c r="W47" i="21"/>
  <c r="I45" i="357"/>
  <c r="H45"/>
  <c r="G45"/>
  <c r="X47" i="21"/>
  <c r="I46" i="349"/>
  <c r="H46"/>
  <c r="G46"/>
  <c r="P48" i="21"/>
  <c r="I46" i="350"/>
  <c r="H46"/>
  <c r="G46"/>
  <c r="Q48" i="21"/>
  <c r="I46" i="351"/>
  <c r="H46"/>
  <c r="G46"/>
  <c r="R48" i="21"/>
  <c r="I46" i="352"/>
  <c r="H46"/>
  <c r="G46"/>
  <c r="S48" i="21"/>
  <c r="I46" i="353"/>
  <c r="H46"/>
  <c r="G46"/>
  <c r="T48" i="21"/>
  <c r="I46" i="354"/>
  <c r="H46"/>
  <c r="G46"/>
  <c r="U48" i="21"/>
  <c r="I46" i="355"/>
  <c r="H46"/>
  <c r="G46"/>
  <c r="V48" i="21"/>
  <c r="I46" i="356"/>
  <c r="H46"/>
  <c r="G46"/>
  <c r="W48" i="21"/>
  <c r="I46" i="357"/>
  <c r="H46"/>
  <c r="G46"/>
  <c r="X48" i="21"/>
  <c r="I47" i="349"/>
  <c r="H47"/>
  <c r="G47"/>
  <c r="P49" i="21"/>
  <c r="I47" i="350"/>
  <c r="H47"/>
  <c r="G47"/>
  <c r="Q49" i="21"/>
  <c r="I47" i="351"/>
  <c r="H47"/>
  <c r="G47"/>
  <c r="R49" i="21"/>
  <c r="I47" i="352"/>
  <c r="H47"/>
  <c r="G47"/>
  <c r="S49" i="21"/>
  <c r="I47" i="353"/>
  <c r="H47"/>
  <c r="G47"/>
  <c r="T49" i="21"/>
  <c r="I47" i="354"/>
  <c r="H47"/>
  <c r="G47"/>
  <c r="U49" i="21"/>
  <c r="I47" i="355"/>
  <c r="H47"/>
  <c r="G47"/>
  <c r="V49" i="21"/>
  <c r="I47" i="356"/>
  <c r="H47"/>
  <c r="G47"/>
  <c r="W49" i="21"/>
  <c r="I47" i="357"/>
  <c r="H47"/>
  <c r="G47"/>
  <c r="X49" i="21"/>
  <c r="I11" i="357"/>
  <c r="H11"/>
  <c r="G11"/>
  <c r="X13" i="21"/>
  <c r="I11" i="356"/>
  <c r="H11"/>
  <c r="G11"/>
  <c r="W13" i="21"/>
  <c r="I11" i="355"/>
  <c r="H11"/>
  <c r="G11"/>
  <c r="V13" i="21"/>
  <c r="I11" i="354"/>
  <c r="H11"/>
  <c r="G11"/>
  <c r="U13" i="21"/>
  <c r="I11" i="353"/>
  <c r="H11"/>
  <c r="G11"/>
  <c r="T13" i="21"/>
  <c r="I11" i="352"/>
  <c r="H11"/>
  <c r="G11"/>
  <c r="S13" i="21"/>
  <c r="I11" i="351"/>
  <c r="H11"/>
  <c r="G11"/>
  <c r="R13" i="21"/>
  <c r="I11" i="350"/>
  <c r="H11"/>
  <c r="G11"/>
  <c r="Q13" i="21"/>
  <c r="I11" i="349"/>
  <c r="H11"/>
  <c r="G11"/>
  <c r="P13" i="21"/>
  <c r="I11" i="338"/>
  <c r="H11"/>
  <c r="G11"/>
  <c r="O13" i="21"/>
  <c r="N8"/>
  <c r="N13"/>
  <c r="L9"/>
  <c r="L13"/>
  <c r="J10"/>
  <c r="J13"/>
  <c r="H8"/>
  <c r="H13"/>
  <c r="AQ51" i="357"/>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X7" i="21"/>
  <c r="X50"/>
  <c r="AQ51" i="356"/>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W7" i="21"/>
  <c r="W50"/>
  <c r="AQ51" i="355"/>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V7" i="21"/>
  <c r="V50"/>
  <c r="AQ51" i="354"/>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U7" i="21"/>
  <c r="U50"/>
  <c r="AQ51" i="353"/>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T7" i="21"/>
  <c r="T50"/>
  <c r="AQ51" i="352"/>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50"/>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S7" i="21"/>
  <c r="S50"/>
  <c r="AQ51" i="351"/>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50"/>
  <c r="AU80"/>
  <c r="AU84"/>
  <c r="AV51"/>
  <c r="AV52"/>
  <c r="AV53"/>
  <c r="AV54"/>
  <c r="AV55"/>
  <c r="AV56"/>
  <c r="AV57"/>
  <c r="AV58"/>
  <c r="AV59"/>
  <c r="AV60"/>
  <c r="AV61"/>
  <c r="AV62"/>
  <c r="AV63"/>
  <c r="AV64"/>
  <c r="AV65"/>
  <c r="AV66"/>
  <c r="AV67"/>
  <c r="AV68"/>
  <c r="AV69"/>
  <c r="AV70"/>
  <c r="AV71"/>
  <c r="AV72"/>
  <c r="AV73"/>
  <c r="AV74"/>
  <c r="AV75"/>
  <c r="AV76"/>
  <c r="AV77"/>
  <c r="AV78"/>
  <c r="AV50"/>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R7" i="21"/>
  <c r="R50"/>
  <c r="AQ51" i="350"/>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50"/>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Q7" i="21"/>
  <c r="Q50"/>
  <c r="AQ51" i="349"/>
  <c r="AQ52"/>
  <c r="AQ53"/>
  <c r="AQ54"/>
  <c r="AQ55"/>
  <c r="AQ56"/>
  <c r="AQ57"/>
  <c r="AQ58"/>
  <c r="AQ59"/>
  <c r="AQ60"/>
  <c r="AQ61"/>
  <c r="AQ62"/>
  <c r="AQ63"/>
  <c r="AQ64"/>
  <c r="AQ65"/>
  <c r="AQ66"/>
  <c r="AQ67"/>
  <c r="AQ68"/>
  <c r="AQ69"/>
  <c r="AQ70"/>
  <c r="AQ71"/>
  <c r="AQ72"/>
  <c r="AQ73"/>
  <c r="AQ74"/>
  <c r="AQ75"/>
  <c r="AQ76"/>
  <c r="AQ77"/>
  <c r="AQ78"/>
  <c r="AQ80"/>
  <c r="AQ84"/>
  <c r="AR51"/>
  <c r="AR52"/>
  <c r="AR53"/>
  <c r="AR54"/>
  <c r="AR55"/>
  <c r="AR56"/>
  <c r="AR57"/>
  <c r="AR58"/>
  <c r="AR59"/>
  <c r="AR60"/>
  <c r="AR61"/>
  <c r="AR62"/>
  <c r="AR63"/>
  <c r="AR64"/>
  <c r="AR65"/>
  <c r="AR66"/>
  <c r="AR67"/>
  <c r="AR68"/>
  <c r="AR69"/>
  <c r="AR70"/>
  <c r="AR71"/>
  <c r="AR72"/>
  <c r="AR73"/>
  <c r="AR74"/>
  <c r="AR75"/>
  <c r="AR76"/>
  <c r="AR77"/>
  <c r="AR78"/>
  <c r="AR50"/>
  <c r="AR80"/>
  <c r="AR84"/>
  <c r="AS51"/>
  <c r="AS52"/>
  <c r="AS53"/>
  <c r="AS54"/>
  <c r="AS55"/>
  <c r="AS56"/>
  <c r="AS57"/>
  <c r="AS58"/>
  <c r="AS59"/>
  <c r="AS60"/>
  <c r="AS61"/>
  <c r="AS62"/>
  <c r="AS63"/>
  <c r="AS64"/>
  <c r="AS65"/>
  <c r="AS66"/>
  <c r="AS67"/>
  <c r="AS68"/>
  <c r="AS69"/>
  <c r="AS70"/>
  <c r="AS71"/>
  <c r="AS72"/>
  <c r="AS73"/>
  <c r="AS74"/>
  <c r="AS75"/>
  <c r="AS76"/>
  <c r="AS77"/>
  <c r="AS78"/>
  <c r="AS50"/>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P7" i="21"/>
  <c r="P50"/>
  <c r="AQ51" i="338"/>
  <c r="AQ52"/>
  <c r="AQ53"/>
  <c r="AQ54"/>
  <c r="AQ55"/>
  <c r="AQ56"/>
  <c r="AQ57"/>
  <c r="AQ58"/>
  <c r="AQ59"/>
  <c r="AQ60"/>
  <c r="AQ61"/>
  <c r="AQ62"/>
  <c r="AQ63"/>
  <c r="AQ64"/>
  <c r="AQ65"/>
  <c r="AQ66"/>
  <c r="AQ67"/>
  <c r="AQ68"/>
  <c r="AQ69"/>
  <c r="AQ70"/>
  <c r="AQ71"/>
  <c r="AQ72"/>
  <c r="AQ73"/>
  <c r="AQ74"/>
  <c r="AQ75"/>
  <c r="AQ76"/>
  <c r="AQ77"/>
  <c r="AQ78"/>
  <c r="AQ50"/>
  <c r="AQ80"/>
  <c r="AQ84"/>
  <c r="AR51"/>
  <c r="AR52"/>
  <c r="AR53"/>
  <c r="AR54"/>
  <c r="AR55"/>
  <c r="AR56"/>
  <c r="AR57"/>
  <c r="AR58"/>
  <c r="AR59"/>
  <c r="AR60"/>
  <c r="AR61"/>
  <c r="AR62"/>
  <c r="AR63"/>
  <c r="AR64"/>
  <c r="AR65"/>
  <c r="AR66"/>
  <c r="AR67"/>
  <c r="AR68"/>
  <c r="AR69"/>
  <c r="AR70"/>
  <c r="AR71"/>
  <c r="AR72"/>
  <c r="AR73"/>
  <c r="AR74"/>
  <c r="AR75"/>
  <c r="AR76"/>
  <c r="AR77"/>
  <c r="AR78"/>
  <c r="AR80"/>
  <c r="AR84"/>
  <c r="AS51"/>
  <c r="AS52"/>
  <c r="AS53"/>
  <c r="AS54"/>
  <c r="AS55"/>
  <c r="AS56"/>
  <c r="AS57"/>
  <c r="AS58"/>
  <c r="AS59"/>
  <c r="AS60"/>
  <c r="AS61"/>
  <c r="AS62"/>
  <c r="AS63"/>
  <c r="AS64"/>
  <c r="AS65"/>
  <c r="AS66"/>
  <c r="AS67"/>
  <c r="AS68"/>
  <c r="AS69"/>
  <c r="AS70"/>
  <c r="AS71"/>
  <c r="AS72"/>
  <c r="AS73"/>
  <c r="AS74"/>
  <c r="AS75"/>
  <c r="AS76"/>
  <c r="AS77"/>
  <c r="AS78"/>
  <c r="AS80"/>
  <c r="AS84"/>
  <c r="AT51"/>
  <c r="AT52"/>
  <c r="AT53"/>
  <c r="AT54"/>
  <c r="AT55"/>
  <c r="AT56"/>
  <c r="AT57"/>
  <c r="AT58"/>
  <c r="AT59"/>
  <c r="AT60"/>
  <c r="AT61"/>
  <c r="AT62"/>
  <c r="AT63"/>
  <c r="AT64"/>
  <c r="AT65"/>
  <c r="AT66"/>
  <c r="AT67"/>
  <c r="AT68"/>
  <c r="AT69"/>
  <c r="AT70"/>
  <c r="AT71"/>
  <c r="AT72"/>
  <c r="AT73"/>
  <c r="AT74"/>
  <c r="AT75"/>
  <c r="AT76"/>
  <c r="AT77"/>
  <c r="AT78"/>
  <c r="AT80"/>
  <c r="AT84"/>
  <c r="AU51"/>
  <c r="AU52"/>
  <c r="AU53"/>
  <c r="AU54"/>
  <c r="AU55"/>
  <c r="AU56"/>
  <c r="AU57"/>
  <c r="AU58"/>
  <c r="AU59"/>
  <c r="AU60"/>
  <c r="AU61"/>
  <c r="AU62"/>
  <c r="AU63"/>
  <c r="AU64"/>
  <c r="AU65"/>
  <c r="AU66"/>
  <c r="AU67"/>
  <c r="AU68"/>
  <c r="AU69"/>
  <c r="AU70"/>
  <c r="AU71"/>
  <c r="AU72"/>
  <c r="AU73"/>
  <c r="AU74"/>
  <c r="AU75"/>
  <c r="AU76"/>
  <c r="AU77"/>
  <c r="AU78"/>
  <c r="AU80"/>
  <c r="AU84"/>
  <c r="AV51"/>
  <c r="AV52"/>
  <c r="AV53"/>
  <c r="AV54"/>
  <c r="AV55"/>
  <c r="AV56"/>
  <c r="AV57"/>
  <c r="AV58"/>
  <c r="AV59"/>
  <c r="AV60"/>
  <c r="AV61"/>
  <c r="AV62"/>
  <c r="AV63"/>
  <c r="AV64"/>
  <c r="AV65"/>
  <c r="AV66"/>
  <c r="AV67"/>
  <c r="AV68"/>
  <c r="AV69"/>
  <c r="AV70"/>
  <c r="AV71"/>
  <c r="AV72"/>
  <c r="AV73"/>
  <c r="AV74"/>
  <c r="AV75"/>
  <c r="AV76"/>
  <c r="AV77"/>
  <c r="AV78"/>
  <c r="AV80"/>
  <c r="AV84"/>
  <c r="AW51"/>
  <c r="AW52"/>
  <c r="AW53"/>
  <c r="AW54"/>
  <c r="AW55"/>
  <c r="AW56"/>
  <c r="AW57"/>
  <c r="AW58"/>
  <c r="AW59"/>
  <c r="AW60"/>
  <c r="AW61"/>
  <c r="AW62"/>
  <c r="AW63"/>
  <c r="AW64"/>
  <c r="AW65"/>
  <c r="AW66"/>
  <c r="AW67"/>
  <c r="AW68"/>
  <c r="AW69"/>
  <c r="AW70"/>
  <c r="AW71"/>
  <c r="AW72"/>
  <c r="AW73"/>
  <c r="AW74"/>
  <c r="AW75"/>
  <c r="AW76"/>
  <c r="AW77"/>
  <c r="AW78"/>
  <c r="AW80"/>
  <c r="AW84"/>
  <c r="AX51"/>
  <c r="AX52"/>
  <c r="AX53"/>
  <c r="AX54"/>
  <c r="AX55"/>
  <c r="AX56"/>
  <c r="AX57"/>
  <c r="AX58"/>
  <c r="AX59"/>
  <c r="AX60"/>
  <c r="AX61"/>
  <c r="AX62"/>
  <c r="AX63"/>
  <c r="AX64"/>
  <c r="AX65"/>
  <c r="AX66"/>
  <c r="AX67"/>
  <c r="AX68"/>
  <c r="AX69"/>
  <c r="AX70"/>
  <c r="AX71"/>
  <c r="AX72"/>
  <c r="AX73"/>
  <c r="AX74"/>
  <c r="AX75"/>
  <c r="AX76"/>
  <c r="AX77"/>
  <c r="AX78"/>
  <c r="AX80"/>
  <c r="AX84"/>
  <c r="AY51"/>
  <c r="AY52"/>
  <c r="AY53"/>
  <c r="AY54"/>
  <c r="AY55"/>
  <c r="AY56"/>
  <c r="AY57"/>
  <c r="AY58"/>
  <c r="AY59"/>
  <c r="AY60"/>
  <c r="AY61"/>
  <c r="AY62"/>
  <c r="AY63"/>
  <c r="AY64"/>
  <c r="AY65"/>
  <c r="AY66"/>
  <c r="AY67"/>
  <c r="AY68"/>
  <c r="AY69"/>
  <c r="AY70"/>
  <c r="AY71"/>
  <c r="AY72"/>
  <c r="AY73"/>
  <c r="AY74"/>
  <c r="AY75"/>
  <c r="AY76"/>
  <c r="AY77"/>
  <c r="AY78"/>
  <c r="AY80"/>
  <c r="AY84"/>
  <c r="AZ51"/>
  <c r="AZ52"/>
  <c r="AZ53"/>
  <c r="AZ54"/>
  <c r="AZ55"/>
  <c r="AZ56"/>
  <c r="AZ57"/>
  <c r="AZ58"/>
  <c r="AZ59"/>
  <c r="AZ60"/>
  <c r="AZ61"/>
  <c r="AZ62"/>
  <c r="AZ63"/>
  <c r="AZ64"/>
  <c r="AZ65"/>
  <c r="AZ66"/>
  <c r="AZ67"/>
  <c r="AZ68"/>
  <c r="AZ69"/>
  <c r="AZ70"/>
  <c r="AZ71"/>
  <c r="AZ72"/>
  <c r="AZ73"/>
  <c r="AZ74"/>
  <c r="AZ75"/>
  <c r="AZ76"/>
  <c r="AZ77"/>
  <c r="AZ78"/>
  <c r="AZ80"/>
  <c r="AZ84"/>
  <c r="BA51"/>
  <c r="BA52"/>
  <c r="BA53"/>
  <c r="BA54"/>
  <c r="BA55"/>
  <c r="BA56"/>
  <c r="BA57"/>
  <c r="BA58"/>
  <c r="BA59"/>
  <c r="BA60"/>
  <c r="BA61"/>
  <c r="BA62"/>
  <c r="BA63"/>
  <c r="BA64"/>
  <c r="BA65"/>
  <c r="BA66"/>
  <c r="BA67"/>
  <c r="BA68"/>
  <c r="BA69"/>
  <c r="BA70"/>
  <c r="BA71"/>
  <c r="BA72"/>
  <c r="BA73"/>
  <c r="BA74"/>
  <c r="BA75"/>
  <c r="BA76"/>
  <c r="BA77"/>
  <c r="BA78"/>
  <c r="BA80"/>
  <c r="BA84"/>
  <c r="BB51"/>
  <c r="BB52"/>
  <c r="BB53"/>
  <c r="BB54"/>
  <c r="BB55"/>
  <c r="BB56"/>
  <c r="BB57"/>
  <c r="BB58"/>
  <c r="BB59"/>
  <c r="BB60"/>
  <c r="BB61"/>
  <c r="BB62"/>
  <c r="BB63"/>
  <c r="BB64"/>
  <c r="BB65"/>
  <c r="BB66"/>
  <c r="BB67"/>
  <c r="BB68"/>
  <c r="BB69"/>
  <c r="BB70"/>
  <c r="BB71"/>
  <c r="BB72"/>
  <c r="BB73"/>
  <c r="BB74"/>
  <c r="BB75"/>
  <c r="BB76"/>
  <c r="BB77"/>
  <c r="BB78"/>
  <c r="BB80"/>
  <c r="BB84"/>
  <c r="BC51"/>
  <c r="BC52"/>
  <c r="BC53"/>
  <c r="BC54"/>
  <c r="BC55"/>
  <c r="BC56"/>
  <c r="BC57"/>
  <c r="BC58"/>
  <c r="BC59"/>
  <c r="BC60"/>
  <c r="BC61"/>
  <c r="BC62"/>
  <c r="BC63"/>
  <c r="BC64"/>
  <c r="BC65"/>
  <c r="BC66"/>
  <c r="BC67"/>
  <c r="BC68"/>
  <c r="BC69"/>
  <c r="BC70"/>
  <c r="BC71"/>
  <c r="BC72"/>
  <c r="BC73"/>
  <c r="BC74"/>
  <c r="BC75"/>
  <c r="BC76"/>
  <c r="BC77"/>
  <c r="BC78"/>
  <c r="BC80"/>
  <c r="BC84"/>
  <c r="BD51"/>
  <c r="BD52"/>
  <c r="BD53"/>
  <c r="BD54"/>
  <c r="BD55"/>
  <c r="BD56"/>
  <c r="BD57"/>
  <c r="BD58"/>
  <c r="BD59"/>
  <c r="BD60"/>
  <c r="BD61"/>
  <c r="BD62"/>
  <c r="BD63"/>
  <c r="BD64"/>
  <c r="BD65"/>
  <c r="BD66"/>
  <c r="BD67"/>
  <c r="BD68"/>
  <c r="BD69"/>
  <c r="BD70"/>
  <c r="BD71"/>
  <c r="BD72"/>
  <c r="BD73"/>
  <c r="BD74"/>
  <c r="BD75"/>
  <c r="BD76"/>
  <c r="BD77"/>
  <c r="BD78"/>
  <c r="BD80"/>
  <c r="BD84"/>
  <c r="BE51"/>
  <c r="BE52"/>
  <c r="BE53"/>
  <c r="BE54"/>
  <c r="BE55"/>
  <c r="BE56"/>
  <c r="BE57"/>
  <c r="BE58"/>
  <c r="BE59"/>
  <c r="BE60"/>
  <c r="BE61"/>
  <c r="BE62"/>
  <c r="BE63"/>
  <c r="BE64"/>
  <c r="BE65"/>
  <c r="BE66"/>
  <c r="BE67"/>
  <c r="BE68"/>
  <c r="BE69"/>
  <c r="BE70"/>
  <c r="BE71"/>
  <c r="BE72"/>
  <c r="BE73"/>
  <c r="BE74"/>
  <c r="BE75"/>
  <c r="BE76"/>
  <c r="BE77"/>
  <c r="BE78"/>
  <c r="BE80"/>
  <c r="BE84"/>
  <c r="BF51"/>
  <c r="BF52"/>
  <c r="BF53"/>
  <c r="BF54"/>
  <c r="BF55"/>
  <c r="BF56"/>
  <c r="BF57"/>
  <c r="BF58"/>
  <c r="BF59"/>
  <c r="BF60"/>
  <c r="BF61"/>
  <c r="BF62"/>
  <c r="BF63"/>
  <c r="BF64"/>
  <c r="BF65"/>
  <c r="BF66"/>
  <c r="BF67"/>
  <c r="BF68"/>
  <c r="BF69"/>
  <c r="BF70"/>
  <c r="BF71"/>
  <c r="BF72"/>
  <c r="BF73"/>
  <c r="BF74"/>
  <c r="BF75"/>
  <c r="BF76"/>
  <c r="BF77"/>
  <c r="BF78"/>
  <c r="BF80"/>
  <c r="BF84"/>
  <c r="BG51"/>
  <c r="BG52"/>
  <c r="BG53"/>
  <c r="BG54"/>
  <c r="BG55"/>
  <c r="BG56"/>
  <c r="BG57"/>
  <c r="BG58"/>
  <c r="BG59"/>
  <c r="BG60"/>
  <c r="BG61"/>
  <c r="BG62"/>
  <c r="BG63"/>
  <c r="BG64"/>
  <c r="BG65"/>
  <c r="BG66"/>
  <c r="BG67"/>
  <c r="BG68"/>
  <c r="BG69"/>
  <c r="BG70"/>
  <c r="BG71"/>
  <c r="BG72"/>
  <c r="BG73"/>
  <c r="BG74"/>
  <c r="BG75"/>
  <c r="BG76"/>
  <c r="BG77"/>
  <c r="BG78"/>
  <c r="BG80"/>
  <c r="BG84"/>
  <c r="BH51"/>
  <c r="BH52"/>
  <c r="BH53"/>
  <c r="BH54"/>
  <c r="BH55"/>
  <c r="BH56"/>
  <c r="BH57"/>
  <c r="BH58"/>
  <c r="BH59"/>
  <c r="BH60"/>
  <c r="BH61"/>
  <c r="BH62"/>
  <c r="BH63"/>
  <c r="BH64"/>
  <c r="BH65"/>
  <c r="BH66"/>
  <c r="BH67"/>
  <c r="BH68"/>
  <c r="BH69"/>
  <c r="BH70"/>
  <c r="BH71"/>
  <c r="BH72"/>
  <c r="BH73"/>
  <c r="BH74"/>
  <c r="BH75"/>
  <c r="BH76"/>
  <c r="BH77"/>
  <c r="BH78"/>
  <c r="BH80"/>
  <c r="BH84"/>
  <c r="BI51"/>
  <c r="BI52"/>
  <c r="BI53"/>
  <c r="BI54"/>
  <c r="BI55"/>
  <c r="BI56"/>
  <c r="BI57"/>
  <c r="BI58"/>
  <c r="BI59"/>
  <c r="BI60"/>
  <c r="BI61"/>
  <c r="BI62"/>
  <c r="BI63"/>
  <c r="BI64"/>
  <c r="BI65"/>
  <c r="BI66"/>
  <c r="BI67"/>
  <c r="BI68"/>
  <c r="BI69"/>
  <c r="BI70"/>
  <c r="BI71"/>
  <c r="BI72"/>
  <c r="BI73"/>
  <c r="BI74"/>
  <c r="BI75"/>
  <c r="BI76"/>
  <c r="BI77"/>
  <c r="BI78"/>
  <c r="BI80"/>
  <c r="BI84"/>
  <c r="BJ51"/>
  <c r="BJ52"/>
  <c r="BJ53"/>
  <c r="BJ54"/>
  <c r="BJ55"/>
  <c r="BJ56"/>
  <c r="BJ57"/>
  <c r="BJ58"/>
  <c r="BJ59"/>
  <c r="BJ60"/>
  <c r="BJ61"/>
  <c r="BJ62"/>
  <c r="BJ63"/>
  <c r="BJ64"/>
  <c r="BJ65"/>
  <c r="BJ66"/>
  <c r="BJ67"/>
  <c r="BJ68"/>
  <c r="BJ69"/>
  <c r="BJ70"/>
  <c r="BJ71"/>
  <c r="BJ72"/>
  <c r="BJ73"/>
  <c r="BJ74"/>
  <c r="BJ75"/>
  <c r="BJ76"/>
  <c r="BJ77"/>
  <c r="BJ78"/>
  <c r="BJ80"/>
  <c r="BJ84"/>
  <c r="O7" i="21"/>
  <c r="O50"/>
  <c r="C40"/>
  <c r="D40"/>
  <c r="C41"/>
  <c r="D41"/>
  <c r="C42"/>
  <c r="D42"/>
  <c r="C43"/>
  <c r="D43"/>
  <c r="C44"/>
  <c r="D44"/>
  <c r="C45"/>
  <c r="D45"/>
  <c r="C46"/>
  <c r="D46"/>
  <c r="C47"/>
  <c r="D47"/>
  <c r="C48"/>
  <c r="D48"/>
  <c r="C49"/>
  <c r="D49"/>
  <c r="AU50" i="357"/>
  <c r="AT50"/>
  <c r="AS50"/>
  <c r="AR50"/>
  <c r="AQ50"/>
  <c r="BJ50" i="356"/>
  <c r="BI50"/>
  <c r="BH50"/>
  <c r="BG50"/>
  <c r="BF50"/>
  <c r="BE50"/>
  <c r="BD50"/>
  <c r="BC50"/>
  <c r="BB50"/>
  <c r="BA50"/>
  <c r="AZ50"/>
  <c r="AY50"/>
  <c r="AX50"/>
  <c r="AW50"/>
  <c r="AV50"/>
  <c r="AU50"/>
  <c r="AT50"/>
  <c r="AS50"/>
  <c r="AR50"/>
  <c r="AQ50"/>
  <c r="AR50" i="355"/>
  <c r="AQ50"/>
  <c r="AS50" i="354"/>
  <c r="AR50"/>
  <c r="AQ50"/>
  <c r="AU50" i="353"/>
  <c r="AT50"/>
  <c r="AS50"/>
  <c r="AR50"/>
  <c r="AQ50"/>
  <c r="BJ50" i="352"/>
  <c r="BI50"/>
  <c r="BH50"/>
  <c r="BG50"/>
  <c r="BF50"/>
  <c r="BE50"/>
  <c r="BD50"/>
  <c r="BC50"/>
  <c r="BB50"/>
  <c r="BA50"/>
  <c r="AZ50"/>
  <c r="AY50"/>
  <c r="AX50"/>
  <c r="AV50"/>
  <c r="AU50"/>
  <c r="AT50"/>
  <c r="AS50"/>
  <c r="AR50"/>
  <c r="AQ50"/>
  <c r="AR50" i="351"/>
  <c r="AQ50"/>
  <c r="AS50" i="350"/>
  <c r="AR50"/>
  <c r="AQ50"/>
  <c r="AU50" i="349"/>
  <c r="AT50"/>
  <c r="AQ50"/>
  <c r="BJ50" i="338"/>
  <c r="AR50"/>
  <c r="AS50"/>
  <c r="AT50"/>
  <c r="AU50"/>
  <c r="AV50"/>
  <c r="AW50"/>
  <c r="AX50"/>
  <c r="AY50"/>
  <c r="AZ50"/>
  <c r="BA50"/>
  <c r="BB50"/>
  <c r="BC50"/>
  <c r="BD50"/>
  <c r="BE50"/>
  <c r="BF50"/>
  <c r="BG50"/>
  <c r="BH50"/>
  <c r="BI50"/>
  <c r="D77" i="357"/>
  <c r="D52"/>
  <c r="D53"/>
  <c r="D54"/>
  <c r="D55"/>
  <c r="D56"/>
  <c r="D57"/>
  <c r="D58"/>
  <c r="D59"/>
  <c r="D60"/>
  <c r="D61"/>
  <c r="D62"/>
  <c r="D63"/>
  <c r="D64"/>
  <c r="D65"/>
  <c r="D66"/>
  <c r="D67"/>
  <c r="D68"/>
  <c r="D69"/>
  <c r="D70"/>
  <c r="D71"/>
  <c r="D72"/>
  <c r="D73"/>
  <c r="D74"/>
  <c r="D75"/>
  <c r="D76"/>
  <c r="D51"/>
  <c r="AJ130"/>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M10" i="135"/>
  <c r="L15"/>
  <c r="L10"/>
  <c r="L11"/>
  <c r="M11"/>
  <c r="AU81" i="357"/>
  <c r="AU82"/>
  <c r="M9" i="135"/>
  <c r="L7"/>
  <c r="L8"/>
  <c r="L9"/>
  <c r="AT81" i="357"/>
  <c r="AT82"/>
  <c r="M8" i="135"/>
  <c r="AS81" i="357"/>
  <c r="AS82"/>
  <c r="M7" i="135"/>
  <c r="AR81" i="357"/>
  <c r="AR82"/>
  <c r="M6" i="135"/>
  <c r="L6"/>
  <c r="AQ81" i="357"/>
  <c r="AQ82"/>
  <c r="BJ50"/>
  <c r="M25" i="135"/>
  <c r="L20"/>
  <c r="L23"/>
  <c r="L24"/>
  <c r="L25"/>
  <c r="BJ81" i="357"/>
  <c r="BI50"/>
  <c r="M24" i="135"/>
  <c r="BI81" i="357"/>
  <c r="BH50"/>
  <c r="M23" i="135"/>
  <c r="BH81" i="357"/>
  <c r="BG50"/>
  <c r="M22" i="135"/>
  <c r="L21"/>
  <c r="L22"/>
  <c r="BG81" i="357"/>
  <c r="BF50"/>
  <c r="M21" i="135"/>
  <c r="BF81" i="357"/>
  <c r="BE50"/>
  <c r="M20" i="135"/>
  <c r="BE81" i="357"/>
  <c r="BD50"/>
  <c r="M19" i="135"/>
  <c r="L17"/>
  <c r="L18"/>
  <c r="L19"/>
  <c r="BD81" i="357"/>
  <c r="BC50"/>
  <c r="M18" i="135"/>
  <c r="BC81" i="357"/>
  <c r="BB50"/>
  <c r="M17" i="135"/>
  <c r="BB81" i="357"/>
  <c r="BA50"/>
  <c r="M16" i="135"/>
  <c r="L16"/>
  <c r="BA81" i="357"/>
  <c r="AZ50"/>
  <c r="M15" i="135"/>
  <c r="AZ81" i="357"/>
  <c r="AY50"/>
  <c r="M14" i="135"/>
  <c r="L12"/>
  <c r="L13"/>
  <c r="L14"/>
  <c r="AY81" i="357"/>
  <c r="AX50"/>
  <c r="M13" i="135"/>
  <c r="AX81" i="357"/>
  <c r="AW50"/>
  <c r="M12" i="135"/>
  <c r="AW81" i="357"/>
  <c r="AV50"/>
  <c r="AV81"/>
  <c r="AK77"/>
  <c r="AK76"/>
  <c r="AK75"/>
  <c r="AK74"/>
  <c r="AK73"/>
  <c r="AK72"/>
  <c r="AK71"/>
  <c r="AK70"/>
  <c r="AK69"/>
  <c r="AK68"/>
  <c r="AK67"/>
  <c r="AK66"/>
  <c r="AK65"/>
  <c r="AK64"/>
  <c r="AK63"/>
  <c r="AK62"/>
  <c r="AK61"/>
  <c r="AK60"/>
  <c r="AK59"/>
  <c r="AK58"/>
  <c r="AK57"/>
  <c r="AK56"/>
  <c r="AK55"/>
  <c r="AK54"/>
  <c r="AK53"/>
  <c r="AK52"/>
  <c r="AK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6"/>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1"/>
  <c r="BJ82"/>
  <c r="BI81"/>
  <c r="BI82"/>
  <c r="BH81"/>
  <c r="BH82"/>
  <c r="BG81"/>
  <c r="BG82"/>
  <c r="BF81"/>
  <c r="BF82"/>
  <c r="BE81"/>
  <c r="BE82"/>
  <c r="BD81"/>
  <c r="BD82"/>
  <c r="BC81"/>
  <c r="BC82"/>
  <c r="BB81"/>
  <c r="BB82"/>
  <c r="BA81"/>
  <c r="BA82"/>
  <c r="AZ81"/>
  <c r="AZ82"/>
  <c r="AY81"/>
  <c r="AY82"/>
  <c r="AX81"/>
  <c r="AX82"/>
  <c r="AW81"/>
  <c r="AW82"/>
  <c r="AV81"/>
  <c r="AV82"/>
  <c r="AU81"/>
  <c r="AU82"/>
  <c r="AT81"/>
  <c r="AT82"/>
  <c r="AS81"/>
  <c r="AS82"/>
  <c r="AR81"/>
  <c r="AR82"/>
  <c r="AQ81"/>
  <c r="AQ82"/>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5"/>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AU82"/>
  <c r="AT82"/>
  <c r="AS82"/>
  <c r="AR81"/>
  <c r="AR82"/>
  <c r="AQ81"/>
  <c r="AQ82"/>
  <c r="BJ50"/>
  <c r="BJ81"/>
  <c r="BI50"/>
  <c r="BI81"/>
  <c r="BH50"/>
  <c r="BH81"/>
  <c r="BG50"/>
  <c r="BG81"/>
  <c r="BF50"/>
  <c r="BF81"/>
  <c r="BE50"/>
  <c r="BE81"/>
  <c r="BD50"/>
  <c r="BD81"/>
  <c r="BC50"/>
  <c r="BC81"/>
  <c r="BB50"/>
  <c r="BB81"/>
  <c r="BA50"/>
  <c r="BA81"/>
  <c r="AZ50"/>
  <c r="AZ81"/>
  <c r="AY50"/>
  <c r="AY81"/>
  <c r="AX50"/>
  <c r="AX81"/>
  <c r="AW50"/>
  <c r="AW81"/>
  <c r="AV50"/>
  <c r="AV81"/>
  <c r="AU50"/>
  <c r="AU81"/>
  <c r="AT50"/>
  <c r="AT81"/>
  <c r="AS50"/>
  <c r="AS81"/>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4"/>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AU82"/>
  <c r="AT82"/>
  <c r="AS81"/>
  <c r="AS82"/>
  <c r="AR81"/>
  <c r="AR82"/>
  <c r="AQ81"/>
  <c r="AQ82"/>
  <c r="BJ50"/>
  <c r="BJ81"/>
  <c r="BI50"/>
  <c r="BI81"/>
  <c r="BH50"/>
  <c r="BH81"/>
  <c r="BG50"/>
  <c r="BG81"/>
  <c r="BF50"/>
  <c r="BF81"/>
  <c r="BE50"/>
  <c r="BE81"/>
  <c r="BD50"/>
  <c r="BD81"/>
  <c r="BC50"/>
  <c r="BC81"/>
  <c r="BB50"/>
  <c r="BB81"/>
  <c r="BA50"/>
  <c r="BA81"/>
  <c r="AZ50"/>
  <c r="AZ81"/>
  <c r="AY50"/>
  <c r="AY81"/>
  <c r="AX50"/>
  <c r="AX81"/>
  <c r="AW50"/>
  <c r="AW81"/>
  <c r="AV50"/>
  <c r="AV81"/>
  <c r="AU50"/>
  <c r="AU81"/>
  <c r="AT50"/>
  <c r="AT81"/>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3"/>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AU81"/>
  <c r="AU82"/>
  <c r="AT81"/>
  <c r="AT82"/>
  <c r="AS81"/>
  <c r="AS82"/>
  <c r="AR81"/>
  <c r="AR82"/>
  <c r="AQ81"/>
  <c r="AQ82"/>
  <c r="BJ50"/>
  <c r="BJ81"/>
  <c r="BI50"/>
  <c r="BI81"/>
  <c r="BH50"/>
  <c r="BH81"/>
  <c r="BG50"/>
  <c r="BG81"/>
  <c r="BF50"/>
  <c r="BF81"/>
  <c r="BE50"/>
  <c r="BE81"/>
  <c r="BD50"/>
  <c r="BD81"/>
  <c r="BC50"/>
  <c r="BC81"/>
  <c r="BB50"/>
  <c r="BB81"/>
  <c r="BA50"/>
  <c r="BA81"/>
  <c r="AZ50"/>
  <c r="AZ81"/>
  <c r="AY50"/>
  <c r="AY81"/>
  <c r="AX50"/>
  <c r="AX81"/>
  <c r="AW50"/>
  <c r="AW81"/>
  <c r="AV50"/>
  <c r="AV81"/>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2"/>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1"/>
  <c r="BJ82"/>
  <c r="BI81"/>
  <c r="BI82"/>
  <c r="BH81"/>
  <c r="BH82"/>
  <c r="BG81"/>
  <c r="BG82"/>
  <c r="BF81"/>
  <c r="BF82"/>
  <c r="BE81"/>
  <c r="BE82"/>
  <c r="BD81"/>
  <c r="BD82"/>
  <c r="BC81"/>
  <c r="BC82"/>
  <c r="BB81"/>
  <c r="BB82"/>
  <c r="BA81"/>
  <c r="BA82"/>
  <c r="AZ81"/>
  <c r="AZ82"/>
  <c r="AY81"/>
  <c r="AY82"/>
  <c r="AX81"/>
  <c r="AX82"/>
  <c r="AW81"/>
  <c r="AW82"/>
  <c r="AV81"/>
  <c r="AV82"/>
  <c r="AU81"/>
  <c r="AU82"/>
  <c r="AT81"/>
  <c r="AT82"/>
  <c r="AS81"/>
  <c r="AS82"/>
  <c r="AR81"/>
  <c r="AR82"/>
  <c r="AQ81"/>
  <c r="AQ82"/>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1"/>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1"/>
  <c r="AV82"/>
  <c r="AU81"/>
  <c r="AU82"/>
  <c r="AT81"/>
  <c r="AT82"/>
  <c r="AS81"/>
  <c r="AS82"/>
  <c r="AR81"/>
  <c r="AR82"/>
  <c r="AQ81"/>
  <c r="AQ82"/>
  <c r="BJ50"/>
  <c r="BJ81"/>
  <c r="BI50"/>
  <c r="BI81"/>
  <c r="BH50"/>
  <c r="BH81"/>
  <c r="BG50"/>
  <c r="BG81"/>
  <c r="BF50"/>
  <c r="BF81"/>
  <c r="BE50"/>
  <c r="BE81"/>
  <c r="BD50"/>
  <c r="BD81"/>
  <c r="BC50"/>
  <c r="BC81"/>
  <c r="BB50"/>
  <c r="BB81"/>
  <c r="BA50"/>
  <c r="BA81"/>
  <c r="AZ50"/>
  <c r="AZ81"/>
  <c r="AY50"/>
  <c r="AY81"/>
  <c r="AX50"/>
  <c r="AX81"/>
  <c r="AW50"/>
  <c r="AW81"/>
  <c r="AT50"/>
  <c r="AS50"/>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50"/>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AU82"/>
  <c r="AT81"/>
  <c r="AT82"/>
  <c r="AS81"/>
  <c r="AS82"/>
  <c r="AR81"/>
  <c r="AR82"/>
  <c r="AQ81"/>
  <c r="AQ82"/>
  <c r="BJ50"/>
  <c r="BJ81"/>
  <c r="BI50"/>
  <c r="BI81"/>
  <c r="BH50"/>
  <c r="BH81"/>
  <c r="BG50"/>
  <c r="BG81"/>
  <c r="BF50"/>
  <c r="BF81"/>
  <c r="BE50"/>
  <c r="BE81"/>
  <c r="BD50"/>
  <c r="BD81"/>
  <c r="BC50"/>
  <c r="BC81"/>
  <c r="BB50"/>
  <c r="BB81"/>
  <c r="BA50"/>
  <c r="BA81"/>
  <c r="AZ50"/>
  <c r="AZ81"/>
  <c r="AY50"/>
  <c r="AY81"/>
  <c r="AX50"/>
  <c r="AX81"/>
  <c r="AW50"/>
  <c r="AW81"/>
  <c r="AV50"/>
  <c r="AV81"/>
  <c r="AU50"/>
  <c r="AU81"/>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AJ130" i="349"/>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2"/>
  <c r="BI82"/>
  <c r="BH82"/>
  <c r="BG82"/>
  <c r="BF82"/>
  <c r="BE82"/>
  <c r="BD82"/>
  <c r="BC82"/>
  <c r="BB82"/>
  <c r="BA82"/>
  <c r="AZ82"/>
  <c r="AY82"/>
  <c r="AX82"/>
  <c r="AW82"/>
  <c r="AV82"/>
  <c r="AU81"/>
  <c r="AU82"/>
  <c r="AT81"/>
  <c r="AT82"/>
  <c r="AS81"/>
  <c r="AS82"/>
  <c r="AR81"/>
  <c r="AR82"/>
  <c r="AQ81"/>
  <c r="AQ82"/>
  <c r="BJ50"/>
  <c r="BJ81"/>
  <c r="BI50"/>
  <c r="BI81"/>
  <c r="BH50"/>
  <c r="BH81"/>
  <c r="BG50"/>
  <c r="BG81"/>
  <c r="BF50"/>
  <c r="BF81"/>
  <c r="BE50"/>
  <c r="BE81"/>
  <c r="BD50"/>
  <c r="BD81"/>
  <c r="BC50"/>
  <c r="BC81"/>
  <c r="BB50"/>
  <c r="BB81"/>
  <c r="BA50"/>
  <c r="BA81"/>
  <c r="AZ50"/>
  <c r="AZ81"/>
  <c r="AY50"/>
  <c r="AY81"/>
  <c r="AX50"/>
  <c r="AX81"/>
  <c r="AW50"/>
  <c r="AW81"/>
  <c r="AV50"/>
  <c r="AV81"/>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E7" i="220"/>
  <c r="AJ130" i="338"/>
  <c r="AJ131"/>
  <c r="AJ132"/>
  <c r="AJ133"/>
  <c r="AJ134"/>
  <c r="AJ135"/>
  <c r="AJ136"/>
  <c r="AJ137"/>
  <c r="AJ138"/>
  <c r="AJ139"/>
  <c r="AJ140"/>
  <c r="AJ141"/>
  <c r="AJ142"/>
  <c r="AJ143"/>
  <c r="AJ144"/>
  <c r="AJ145"/>
  <c r="AJ146"/>
  <c r="AJ147"/>
  <c r="AJ148"/>
  <c r="AJ149"/>
  <c r="AJ150"/>
  <c r="AJ151"/>
  <c r="AJ152"/>
  <c r="AJ153"/>
  <c r="AJ154"/>
  <c r="AJ155"/>
  <c r="AJ156"/>
  <c r="AJ157"/>
  <c r="AI130"/>
  <c r="AI131"/>
  <c r="AI132"/>
  <c r="AI133"/>
  <c r="AI134"/>
  <c r="AI135"/>
  <c r="AI136"/>
  <c r="AI137"/>
  <c r="AI138"/>
  <c r="AI139"/>
  <c r="AI140"/>
  <c r="AI141"/>
  <c r="AI142"/>
  <c r="AI143"/>
  <c r="AI144"/>
  <c r="AI145"/>
  <c r="AI146"/>
  <c r="AI147"/>
  <c r="AI148"/>
  <c r="AI149"/>
  <c r="AI150"/>
  <c r="AI151"/>
  <c r="AI152"/>
  <c r="AI153"/>
  <c r="AI154"/>
  <c r="AI155"/>
  <c r="AI156"/>
  <c r="AI157"/>
  <c r="AH130"/>
  <c r="AH131"/>
  <c r="AH132"/>
  <c r="AH133"/>
  <c r="AH134"/>
  <c r="AH135"/>
  <c r="AH136"/>
  <c r="AH137"/>
  <c r="AH138"/>
  <c r="AH139"/>
  <c r="AH140"/>
  <c r="AH141"/>
  <c r="AH142"/>
  <c r="AH143"/>
  <c r="AH144"/>
  <c r="AH145"/>
  <c r="AH146"/>
  <c r="AH147"/>
  <c r="AH148"/>
  <c r="AH149"/>
  <c r="AH150"/>
  <c r="AH151"/>
  <c r="AH152"/>
  <c r="AH153"/>
  <c r="AH154"/>
  <c r="AH155"/>
  <c r="AH156"/>
  <c r="AH157"/>
  <c r="AG130"/>
  <c r="AG131"/>
  <c r="AG132"/>
  <c r="AG133"/>
  <c r="AG134"/>
  <c r="AG135"/>
  <c r="AG136"/>
  <c r="AG137"/>
  <c r="AG138"/>
  <c r="AG139"/>
  <c r="AG140"/>
  <c r="AG141"/>
  <c r="AG142"/>
  <c r="AG143"/>
  <c r="AG144"/>
  <c r="AG145"/>
  <c r="AG146"/>
  <c r="AG147"/>
  <c r="AG148"/>
  <c r="AG149"/>
  <c r="AG150"/>
  <c r="AG151"/>
  <c r="AG152"/>
  <c r="AG153"/>
  <c r="AG154"/>
  <c r="AG155"/>
  <c r="AG156"/>
  <c r="AG157"/>
  <c r="AF130"/>
  <c r="AF131"/>
  <c r="AF132"/>
  <c r="AF133"/>
  <c r="AF134"/>
  <c r="AF135"/>
  <c r="AF136"/>
  <c r="AF137"/>
  <c r="AF138"/>
  <c r="AF139"/>
  <c r="AF140"/>
  <c r="AF141"/>
  <c r="AF142"/>
  <c r="AF143"/>
  <c r="AF144"/>
  <c r="AF145"/>
  <c r="AF146"/>
  <c r="AF147"/>
  <c r="AF148"/>
  <c r="AF149"/>
  <c r="AF150"/>
  <c r="AF151"/>
  <c r="AF152"/>
  <c r="AF153"/>
  <c r="AF154"/>
  <c r="AF155"/>
  <c r="AF156"/>
  <c r="AF157"/>
  <c r="AE130"/>
  <c r="AE131"/>
  <c r="AE132"/>
  <c r="AE133"/>
  <c r="AE134"/>
  <c r="AE135"/>
  <c r="AE136"/>
  <c r="AE137"/>
  <c r="AE138"/>
  <c r="AE139"/>
  <c r="AE140"/>
  <c r="AE141"/>
  <c r="AE142"/>
  <c r="AE143"/>
  <c r="AE144"/>
  <c r="AE145"/>
  <c r="AE146"/>
  <c r="AE147"/>
  <c r="AE148"/>
  <c r="AE149"/>
  <c r="AE150"/>
  <c r="AE151"/>
  <c r="AE152"/>
  <c r="AE153"/>
  <c r="AE154"/>
  <c r="AE155"/>
  <c r="AE156"/>
  <c r="AE157"/>
  <c r="AD130"/>
  <c r="AD131"/>
  <c r="AD132"/>
  <c r="AD133"/>
  <c r="AD134"/>
  <c r="AD135"/>
  <c r="AD136"/>
  <c r="AD137"/>
  <c r="AD138"/>
  <c r="AD139"/>
  <c r="AD140"/>
  <c r="AD141"/>
  <c r="AD142"/>
  <c r="AD143"/>
  <c r="AD144"/>
  <c r="AD145"/>
  <c r="AD146"/>
  <c r="AD147"/>
  <c r="AD148"/>
  <c r="AD149"/>
  <c r="AD150"/>
  <c r="AD151"/>
  <c r="AD152"/>
  <c r="AD153"/>
  <c r="AD154"/>
  <c r="AD155"/>
  <c r="AD156"/>
  <c r="AD157"/>
  <c r="AC130"/>
  <c r="AC131"/>
  <c r="AC132"/>
  <c r="AC133"/>
  <c r="AC134"/>
  <c r="AC135"/>
  <c r="AC136"/>
  <c r="AC137"/>
  <c r="AC138"/>
  <c r="AC139"/>
  <c r="AC140"/>
  <c r="AC141"/>
  <c r="AC142"/>
  <c r="AC143"/>
  <c r="AC144"/>
  <c r="AC145"/>
  <c r="AC146"/>
  <c r="AC147"/>
  <c r="AC148"/>
  <c r="AC149"/>
  <c r="AC150"/>
  <c r="AC151"/>
  <c r="AC152"/>
  <c r="AC153"/>
  <c r="AC154"/>
  <c r="AC155"/>
  <c r="AC156"/>
  <c r="AC157"/>
  <c r="AB130"/>
  <c r="AB131"/>
  <c r="AB132"/>
  <c r="AB133"/>
  <c r="AB134"/>
  <c r="AB135"/>
  <c r="AB136"/>
  <c r="AB137"/>
  <c r="AB138"/>
  <c r="AB139"/>
  <c r="AB140"/>
  <c r="AB141"/>
  <c r="AB142"/>
  <c r="AB143"/>
  <c r="AB144"/>
  <c r="AB145"/>
  <c r="AB146"/>
  <c r="AB147"/>
  <c r="AB148"/>
  <c r="AB149"/>
  <c r="AB150"/>
  <c r="AB151"/>
  <c r="AB152"/>
  <c r="AB153"/>
  <c r="AB154"/>
  <c r="AB155"/>
  <c r="AB156"/>
  <c r="AB157"/>
  <c r="AA130"/>
  <c r="AA131"/>
  <c r="AA132"/>
  <c r="AA133"/>
  <c r="AA134"/>
  <c r="AA135"/>
  <c r="AA136"/>
  <c r="AA137"/>
  <c r="AA138"/>
  <c r="AA139"/>
  <c r="AA140"/>
  <c r="AA141"/>
  <c r="AA142"/>
  <c r="AA143"/>
  <c r="AA144"/>
  <c r="AA145"/>
  <c r="AA146"/>
  <c r="AA147"/>
  <c r="AA148"/>
  <c r="AA149"/>
  <c r="AA150"/>
  <c r="AA151"/>
  <c r="AA152"/>
  <c r="AA153"/>
  <c r="AA154"/>
  <c r="AA155"/>
  <c r="AA156"/>
  <c r="AA157"/>
  <c r="Z130"/>
  <c r="Z131"/>
  <c r="Z132"/>
  <c r="Z133"/>
  <c r="Z134"/>
  <c r="Z135"/>
  <c r="Z136"/>
  <c r="Z137"/>
  <c r="Z138"/>
  <c r="Z139"/>
  <c r="Z140"/>
  <c r="Z141"/>
  <c r="Z142"/>
  <c r="Z143"/>
  <c r="Z144"/>
  <c r="Z145"/>
  <c r="Z146"/>
  <c r="Z147"/>
  <c r="Z148"/>
  <c r="Z149"/>
  <c r="Z150"/>
  <c r="Z151"/>
  <c r="Z152"/>
  <c r="Z153"/>
  <c r="Z154"/>
  <c r="Z155"/>
  <c r="Z156"/>
  <c r="Z157"/>
  <c r="Y130"/>
  <c r="Y131"/>
  <c r="Y132"/>
  <c r="Y133"/>
  <c r="Y134"/>
  <c r="Y135"/>
  <c r="Y136"/>
  <c r="Y137"/>
  <c r="Y138"/>
  <c r="Y139"/>
  <c r="Y140"/>
  <c r="Y141"/>
  <c r="Y142"/>
  <c r="Y143"/>
  <c r="Y144"/>
  <c r="Y145"/>
  <c r="Y146"/>
  <c r="Y147"/>
  <c r="Y148"/>
  <c r="Y149"/>
  <c r="Y150"/>
  <c r="Y151"/>
  <c r="Y152"/>
  <c r="Y153"/>
  <c r="Y154"/>
  <c r="Y155"/>
  <c r="Y156"/>
  <c r="Y157"/>
  <c r="X130"/>
  <c r="X131"/>
  <c r="X132"/>
  <c r="X133"/>
  <c r="X134"/>
  <c r="X135"/>
  <c r="X136"/>
  <c r="X137"/>
  <c r="X138"/>
  <c r="X139"/>
  <c r="X140"/>
  <c r="X141"/>
  <c r="X142"/>
  <c r="X143"/>
  <c r="X144"/>
  <c r="X145"/>
  <c r="X146"/>
  <c r="X147"/>
  <c r="X148"/>
  <c r="X149"/>
  <c r="X150"/>
  <c r="X151"/>
  <c r="X152"/>
  <c r="X153"/>
  <c r="X154"/>
  <c r="X155"/>
  <c r="X156"/>
  <c r="X157"/>
  <c r="W130"/>
  <c r="W131"/>
  <c r="W132"/>
  <c r="W133"/>
  <c r="W134"/>
  <c r="W135"/>
  <c r="W136"/>
  <c r="W137"/>
  <c r="W138"/>
  <c r="W139"/>
  <c r="W140"/>
  <c r="W141"/>
  <c r="W142"/>
  <c r="W143"/>
  <c r="W144"/>
  <c r="W145"/>
  <c r="W146"/>
  <c r="W147"/>
  <c r="W148"/>
  <c r="W149"/>
  <c r="W150"/>
  <c r="W151"/>
  <c r="W152"/>
  <c r="W153"/>
  <c r="W154"/>
  <c r="W155"/>
  <c r="W156"/>
  <c r="W157"/>
  <c r="V130"/>
  <c r="V131"/>
  <c r="V132"/>
  <c r="V133"/>
  <c r="V134"/>
  <c r="V135"/>
  <c r="V136"/>
  <c r="V137"/>
  <c r="V138"/>
  <c r="V139"/>
  <c r="V140"/>
  <c r="V141"/>
  <c r="V142"/>
  <c r="V143"/>
  <c r="V144"/>
  <c r="V145"/>
  <c r="V146"/>
  <c r="V147"/>
  <c r="V148"/>
  <c r="V149"/>
  <c r="V150"/>
  <c r="V151"/>
  <c r="V152"/>
  <c r="V153"/>
  <c r="V154"/>
  <c r="V155"/>
  <c r="V156"/>
  <c r="V157"/>
  <c r="U130"/>
  <c r="U131"/>
  <c r="U132"/>
  <c r="U133"/>
  <c r="U134"/>
  <c r="U135"/>
  <c r="U136"/>
  <c r="U137"/>
  <c r="U138"/>
  <c r="U139"/>
  <c r="U140"/>
  <c r="U141"/>
  <c r="U142"/>
  <c r="U143"/>
  <c r="U144"/>
  <c r="U145"/>
  <c r="U146"/>
  <c r="U147"/>
  <c r="U148"/>
  <c r="U149"/>
  <c r="U150"/>
  <c r="U151"/>
  <c r="U152"/>
  <c r="U153"/>
  <c r="U154"/>
  <c r="U155"/>
  <c r="U156"/>
  <c r="U157"/>
  <c r="T130"/>
  <c r="T131"/>
  <c r="T132"/>
  <c r="T133"/>
  <c r="T134"/>
  <c r="T135"/>
  <c r="T136"/>
  <c r="T137"/>
  <c r="T138"/>
  <c r="T139"/>
  <c r="T140"/>
  <c r="T141"/>
  <c r="T142"/>
  <c r="T143"/>
  <c r="T144"/>
  <c r="T145"/>
  <c r="T146"/>
  <c r="T147"/>
  <c r="T148"/>
  <c r="T149"/>
  <c r="T150"/>
  <c r="T151"/>
  <c r="T152"/>
  <c r="T153"/>
  <c r="T154"/>
  <c r="T155"/>
  <c r="T156"/>
  <c r="T157"/>
  <c r="S130"/>
  <c r="S131"/>
  <c r="S132"/>
  <c r="S133"/>
  <c r="S134"/>
  <c r="S135"/>
  <c r="S136"/>
  <c r="S137"/>
  <c r="S138"/>
  <c r="S139"/>
  <c r="S140"/>
  <c r="S141"/>
  <c r="S142"/>
  <c r="S143"/>
  <c r="S144"/>
  <c r="S145"/>
  <c r="S146"/>
  <c r="S147"/>
  <c r="S148"/>
  <c r="S149"/>
  <c r="S150"/>
  <c r="S151"/>
  <c r="S152"/>
  <c r="S153"/>
  <c r="S154"/>
  <c r="S155"/>
  <c r="S156"/>
  <c r="S157"/>
  <c r="R130"/>
  <c r="R131"/>
  <c r="R132"/>
  <c r="R133"/>
  <c r="R134"/>
  <c r="R135"/>
  <c r="R136"/>
  <c r="R137"/>
  <c r="R138"/>
  <c r="R139"/>
  <c r="R140"/>
  <c r="R141"/>
  <c r="R142"/>
  <c r="R143"/>
  <c r="R144"/>
  <c r="R145"/>
  <c r="R146"/>
  <c r="R147"/>
  <c r="R148"/>
  <c r="R149"/>
  <c r="R150"/>
  <c r="R151"/>
  <c r="R152"/>
  <c r="R153"/>
  <c r="R154"/>
  <c r="R155"/>
  <c r="R156"/>
  <c r="R157"/>
  <c r="Q130"/>
  <c r="Q131"/>
  <c r="Q132"/>
  <c r="Q133"/>
  <c r="Q134"/>
  <c r="Q135"/>
  <c r="Q136"/>
  <c r="Q137"/>
  <c r="Q138"/>
  <c r="Q139"/>
  <c r="Q140"/>
  <c r="Q141"/>
  <c r="Q142"/>
  <c r="Q143"/>
  <c r="Q144"/>
  <c r="Q145"/>
  <c r="Q146"/>
  <c r="Q147"/>
  <c r="Q148"/>
  <c r="Q149"/>
  <c r="Q150"/>
  <c r="Q151"/>
  <c r="Q152"/>
  <c r="Q153"/>
  <c r="Q154"/>
  <c r="Q155"/>
  <c r="Q156"/>
  <c r="Q157"/>
  <c r="P130"/>
  <c r="P131"/>
  <c r="P132"/>
  <c r="P133"/>
  <c r="P134"/>
  <c r="P135"/>
  <c r="P136"/>
  <c r="P137"/>
  <c r="P138"/>
  <c r="P139"/>
  <c r="P140"/>
  <c r="P141"/>
  <c r="P142"/>
  <c r="P143"/>
  <c r="P144"/>
  <c r="P145"/>
  <c r="P146"/>
  <c r="P147"/>
  <c r="P148"/>
  <c r="P149"/>
  <c r="P150"/>
  <c r="P151"/>
  <c r="P152"/>
  <c r="P153"/>
  <c r="P154"/>
  <c r="P155"/>
  <c r="P156"/>
  <c r="P157"/>
  <c r="O130"/>
  <c r="O131"/>
  <c r="O132"/>
  <c r="O133"/>
  <c r="O134"/>
  <c r="O135"/>
  <c r="O136"/>
  <c r="O137"/>
  <c r="O138"/>
  <c r="O139"/>
  <c r="O140"/>
  <c r="O141"/>
  <c r="O142"/>
  <c r="O143"/>
  <c r="O144"/>
  <c r="O145"/>
  <c r="O146"/>
  <c r="O147"/>
  <c r="O148"/>
  <c r="O149"/>
  <c r="O150"/>
  <c r="O151"/>
  <c r="O152"/>
  <c r="O153"/>
  <c r="O154"/>
  <c r="O155"/>
  <c r="O156"/>
  <c r="O157"/>
  <c r="N130"/>
  <c r="N131"/>
  <c r="N132"/>
  <c r="N133"/>
  <c r="N134"/>
  <c r="N135"/>
  <c r="N136"/>
  <c r="N137"/>
  <c r="N138"/>
  <c r="N139"/>
  <c r="N140"/>
  <c r="N141"/>
  <c r="N142"/>
  <c r="N143"/>
  <c r="N144"/>
  <c r="N145"/>
  <c r="N146"/>
  <c r="N147"/>
  <c r="N148"/>
  <c r="N149"/>
  <c r="N150"/>
  <c r="N151"/>
  <c r="N152"/>
  <c r="N153"/>
  <c r="N154"/>
  <c r="N155"/>
  <c r="N156"/>
  <c r="N157"/>
  <c r="M130"/>
  <c r="M131"/>
  <c r="M132"/>
  <c r="M133"/>
  <c r="M134"/>
  <c r="M135"/>
  <c r="M136"/>
  <c r="M137"/>
  <c r="M138"/>
  <c r="M139"/>
  <c r="M140"/>
  <c r="M141"/>
  <c r="M142"/>
  <c r="M143"/>
  <c r="M144"/>
  <c r="M145"/>
  <c r="M146"/>
  <c r="M147"/>
  <c r="M148"/>
  <c r="M149"/>
  <c r="M150"/>
  <c r="M151"/>
  <c r="M152"/>
  <c r="M153"/>
  <c r="M154"/>
  <c r="M155"/>
  <c r="M156"/>
  <c r="M157"/>
  <c r="L130"/>
  <c r="L131"/>
  <c r="L132"/>
  <c r="L133"/>
  <c r="L134"/>
  <c r="L135"/>
  <c r="L136"/>
  <c r="L137"/>
  <c r="L138"/>
  <c r="L139"/>
  <c r="L140"/>
  <c r="L141"/>
  <c r="L142"/>
  <c r="L143"/>
  <c r="L144"/>
  <c r="L145"/>
  <c r="L146"/>
  <c r="L147"/>
  <c r="L148"/>
  <c r="L149"/>
  <c r="L150"/>
  <c r="L151"/>
  <c r="L152"/>
  <c r="L153"/>
  <c r="L154"/>
  <c r="L155"/>
  <c r="L156"/>
  <c r="L157"/>
  <c r="K130"/>
  <c r="K131"/>
  <c r="K132"/>
  <c r="K133"/>
  <c r="K134"/>
  <c r="K135"/>
  <c r="K136"/>
  <c r="K137"/>
  <c r="K138"/>
  <c r="K139"/>
  <c r="K140"/>
  <c r="K141"/>
  <c r="K142"/>
  <c r="K143"/>
  <c r="K144"/>
  <c r="K145"/>
  <c r="K146"/>
  <c r="K147"/>
  <c r="K148"/>
  <c r="K149"/>
  <c r="K150"/>
  <c r="K151"/>
  <c r="K152"/>
  <c r="K153"/>
  <c r="K154"/>
  <c r="K155"/>
  <c r="K156"/>
  <c r="K157"/>
  <c r="J130"/>
  <c r="J131"/>
  <c r="J132"/>
  <c r="J133"/>
  <c r="J134"/>
  <c r="J135"/>
  <c r="J136"/>
  <c r="J137"/>
  <c r="J138"/>
  <c r="J139"/>
  <c r="J140"/>
  <c r="J141"/>
  <c r="J142"/>
  <c r="J143"/>
  <c r="J144"/>
  <c r="J145"/>
  <c r="J146"/>
  <c r="J147"/>
  <c r="J148"/>
  <c r="J149"/>
  <c r="J150"/>
  <c r="J151"/>
  <c r="J152"/>
  <c r="J153"/>
  <c r="J154"/>
  <c r="J155"/>
  <c r="J156"/>
  <c r="J157"/>
  <c r="AJ97"/>
  <c r="AJ98"/>
  <c r="AJ99"/>
  <c r="AJ100"/>
  <c r="AJ101"/>
  <c r="AJ102"/>
  <c r="AJ103"/>
  <c r="AJ104"/>
  <c r="AJ105"/>
  <c r="AJ106"/>
  <c r="AJ107"/>
  <c r="AJ108"/>
  <c r="AJ109"/>
  <c r="AJ110"/>
  <c r="AJ111"/>
  <c r="AJ112"/>
  <c r="AJ113"/>
  <c r="AJ114"/>
  <c r="AJ115"/>
  <c r="AJ116"/>
  <c r="AJ117"/>
  <c r="AJ118"/>
  <c r="AJ119"/>
  <c r="AJ120"/>
  <c r="AJ121"/>
  <c r="AJ122"/>
  <c r="AJ123"/>
  <c r="AJ124"/>
  <c r="AI97"/>
  <c r="AI98"/>
  <c r="AI99"/>
  <c r="AI100"/>
  <c r="AI101"/>
  <c r="AI102"/>
  <c r="AI103"/>
  <c r="AI104"/>
  <c r="AI105"/>
  <c r="AI106"/>
  <c r="AI107"/>
  <c r="AI108"/>
  <c r="AI109"/>
  <c r="AI110"/>
  <c r="AI111"/>
  <c r="AI112"/>
  <c r="AI113"/>
  <c r="AI114"/>
  <c r="AI115"/>
  <c r="AI116"/>
  <c r="AI117"/>
  <c r="AI118"/>
  <c r="AI119"/>
  <c r="AI120"/>
  <c r="AI121"/>
  <c r="AI122"/>
  <c r="AI123"/>
  <c r="AI124"/>
  <c r="AH97"/>
  <c r="AH98"/>
  <c r="AH99"/>
  <c r="AH100"/>
  <c r="AH101"/>
  <c r="AH102"/>
  <c r="AH103"/>
  <c r="AH104"/>
  <c r="AH105"/>
  <c r="AH106"/>
  <c r="AH107"/>
  <c r="AH108"/>
  <c r="AH109"/>
  <c r="AH110"/>
  <c r="AH111"/>
  <c r="AH112"/>
  <c r="AH113"/>
  <c r="AH114"/>
  <c r="AH115"/>
  <c r="AH116"/>
  <c r="AH117"/>
  <c r="AH118"/>
  <c r="AH119"/>
  <c r="AH120"/>
  <c r="AH121"/>
  <c r="AH122"/>
  <c r="AH123"/>
  <c r="AH124"/>
  <c r="AG97"/>
  <c r="AG98"/>
  <c r="AG99"/>
  <c r="AG100"/>
  <c r="AG101"/>
  <c r="AG102"/>
  <c r="AG103"/>
  <c r="AG104"/>
  <c r="AG105"/>
  <c r="AG106"/>
  <c r="AG107"/>
  <c r="AG108"/>
  <c r="AG109"/>
  <c r="AG110"/>
  <c r="AG111"/>
  <c r="AG112"/>
  <c r="AG113"/>
  <c r="AG114"/>
  <c r="AG115"/>
  <c r="AG116"/>
  <c r="AG117"/>
  <c r="AG118"/>
  <c r="AG119"/>
  <c r="AG120"/>
  <c r="AG121"/>
  <c r="AG122"/>
  <c r="AG123"/>
  <c r="AG124"/>
  <c r="AF97"/>
  <c r="AF98"/>
  <c r="AF99"/>
  <c r="AF100"/>
  <c r="AF101"/>
  <c r="AF102"/>
  <c r="AF103"/>
  <c r="AF104"/>
  <c r="AF105"/>
  <c r="AF106"/>
  <c r="AF107"/>
  <c r="AF108"/>
  <c r="AF109"/>
  <c r="AF110"/>
  <c r="AF111"/>
  <c r="AF112"/>
  <c r="AF113"/>
  <c r="AF114"/>
  <c r="AF115"/>
  <c r="AF116"/>
  <c r="AF117"/>
  <c r="AF118"/>
  <c r="AF119"/>
  <c r="AF120"/>
  <c r="AF121"/>
  <c r="AF122"/>
  <c r="AF123"/>
  <c r="AF124"/>
  <c r="AE97"/>
  <c r="AE98"/>
  <c r="AE99"/>
  <c r="AE100"/>
  <c r="AE101"/>
  <c r="AE102"/>
  <c r="AE103"/>
  <c r="AE104"/>
  <c r="AE105"/>
  <c r="AE106"/>
  <c r="AE107"/>
  <c r="AE108"/>
  <c r="AE109"/>
  <c r="AE110"/>
  <c r="AE111"/>
  <c r="AE112"/>
  <c r="AE113"/>
  <c r="AE114"/>
  <c r="AE115"/>
  <c r="AE116"/>
  <c r="AE117"/>
  <c r="AE118"/>
  <c r="AE119"/>
  <c r="AE120"/>
  <c r="AE121"/>
  <c r="AE122"/>
  <c r="AE123"/>
  <c r="AE124"/>
  <c r="AD97"/>
  <c r="AD98"/>
  <c r="AD99"/>
  <c r="AD100"/>
  <c r="AD101"/>
  <c r="AD102"/>
  <c r="AD103"/>
  <c r="AD104"/>
  <c r="AD105"/>
  <c r="AD106"/>
  <c r="AD107"/>
  <c r="AD108"/>
  <c r="AD109"/>
  <c r="AD110"/>
  <c r="AD111"/>
  <c r="AD112"/>
  <c r="AD113"/>
  <c r="AD114"/>
  <c r="AD115"/>
  <c r="AD116"/>
  <c r="AD117"/>
  <c r="AD118"/>
  <c r="AD119"/>
  <c r="AD120"/>
  <c r="AD121"/>
  <c r="AD122"/>
  <c r="AD123"/>
  <c r="AD124"/>
  <c r="AC97"/>
  <c r="AC98"/>
  <c r="AC99"/>
  <c r="AC100"/>
  <c r="AC101"/>
  <c r="AC102"/>
  <c r="AC103"/>
  <c r="AC104"/>
  <c r="AC105"/>
  <c r="AC106"/>
  <c r="AC107"/>
  <c r="AC108"/>
  <c r="AC109"/>
  <c r="AC110"/>
  <c r="AC111"/>
  <c r="AC112"/>
  <c r="AC113"/>
  <c r="AC114"/>
  <c r="AC115"/>
  <c r="AC116"/>
  <c r="AC117"/>
  <c r="AC118"/>
  <c r="AC119"/>
  <c r="AC120"/>
  <c r="AC121"/>
  <c r="AC122"/>
  <c r="AC123"/>
  <c r="AC124"/>
  <c r="AB97"/>
  <c r="AB98"/>
  <c r="AB99"/>
  <c r="AB100"/>
  <c r="AB101"/>
  <c r="AB102"/>
  <c r="AB103"/>
  <c r="AB104"/>
  <c r="AB105"/>
  <c r="AB106"/>
  <c r="AB107"/>
  <c r="AB108"/>
  <c r="AB109"/>
  <c r="AB110"/>
  <c r="AB111"/>
  <c r="AB112"/>
  <c r="AB113"/>
  <c r="AB114"/>
  <c r="AB115"/>
  <c r="AB116"/>
  <c r="AB117"/>
  <c r="AB118"/>
  <c r="AB119"/>
  <c r="AB120"/>
  <c r="AB121"/>
  <c r="AB122"/>
  <c r="AB123"/>
  <c r="AB124"/>
  <c r="AA97"/>
  <c r="AA98"/>
  <c r="AA99"/>
  <c r="AA100"/>
  <c r="AA101"/>
  <c r="AA102"/>
  <c r="AA103"/>
  <c r="AA104"/>
  <c r="AA105"/>
  <c r="AA106"/>
  <c r="AA107"/>
  <c r="AA108"/>
  <c r="AA109"/>
  <c r="AA110"/>
  <c r="AA111"/>
  <c r="AA112"/>
  <c r="AA113"/>
  <c r="AA114"/>
  <c r="AA115"/>
  <c r="AA116"/>
  <c r="AA117"/>
  <c r="AA118"/>
  <c r="AA119"/>
  <c r="AA120"/>
  <c r="AA121"/>
  <c r="AA122"/>
  <c r="AA123"/>
  <c r="AA124"/>
  <c r="Z97"/>
  <c r="Z98"/>
  <c r="Z99"/>
  <c r="Z100"/>
  <c r="Z101"/>
  <c r="Z102"/>
  <c r="Z103"/>
  <c r="Z104"/>
  <c r="Z105"/>
  <c r="Z106"/>
  <c r="Z107"/>
  <c r="Z108"/>
  <c r="Z109"/>
  <c r="Z110"/>
  <c r="Z111"/>
  <c r="Z112"/>
  <c r="Z113"/>
  <c r="Z114"/>
  <c r="Z115"/>
  <c r="Z116"/>
  <c r="Z117"/>
  <c r="Z118"/>
  <c r="Z119"/>
  <c r="Z120"/>
  <c r="Z121"/>
  <c r="Z122"/>
  <c r="Z123"/>
  <c r="Z124"/>
  <c r="Y97"/>
  <c r="Y98"/>
  <c r="Y99"/>
  <c r="Y100"/>
  <c r="Y101"/>
  <c r="Y102"/>
  <c r="Y103"/>
  <c r="Y104"/>
  <c r="Y105"/>
  <c r="Y106"/>
  <c r="Y107"/>
  <c r="Y108"/>
  <c r="Y109"/>
  <c r="Y110"/>
  <c r="Y111"/>
  <c r="Y112"/>
  <c r="Y113"/>
  <c r="Y114"/>
  <c r="Y115"/>
  <c r="Y116"/>
  <c r="Y117"/>
  <c r="Y118"/>
  <c r="Y119"/>
  <c r="Y120"/>
  <c r="Y121"/>
  <c r="Y122"/>
  <c r="Y123"/>
  <c r="Y124"/>
  <c r="X97"/>
  <c r="X98"/>
  <c r="X99"/>
  <c r="X100"/>
  <c r="X101"/>
  <c r="X102"/>
  <c r="X103"/>
  <c r="X104"/>
  <c r="X105"/>
  <c r="X106"/>
  <c r="X107"/>
  <c r="X108"/>
  <c r="X109"/>
  <c r="X110"/>
  <c r="X111"/>
  <c r="X112"/>
  <c r="X113"/>
  <c r="X114"/>
  <c r="X115"/>
  <c r="X116"/>
  <c r="X117"/>
  <c r="X118"/>
  <c r="X119"/>
  <c r="X120"/>
  <c r="X121"/>
  <c r="X122"/>
  <c r="X123"/>
  <c r="X124"/>
  <c r="W97"/>
  <c r="W98"/>
  <c r="W99"/>
  <c r="W100"/>
  <c r="W101"/>
  <c r="W102"/>
  <c r="W103"/>
  <c r="W104"/>
  <c r="W105"/>
  <c r="W106"/>
  <c r="W107"/>
  <c r="W108"/>
  <c r="W109"/>
  <c r="W110"/>
  <c r="W111"/>
  <c r="W112"/>
  <c r="W113"/>
  <c r="W114"/>
  <c r="W115"/>
  <c r="W116"/>
  <c r="W117"/>
  <c r="W118"/>
  <c r="W119"/>
  <c r="W120"/>
  <c r="W121"/>
  <c r="W122"/>
  <c r="W123"/>
  <c r="W124"/>
  <c r="V97"/>
  <c r="V98"/>
  <c r="V99"/>
  <c r="V100"/>
  <c r="V101"/>
  <c r="V102"/>
  <c r="V103"/>
  <c r="V104"/>
  <c r="V105"/>
  <c r="V106"/>
  <c r="V107"/>
  <c r="V108"/>
  <c r="V109"/>
  <c r="V110"/>
  <c r="V111"/>
  <c r="V112"/>
  <c r="V113"/>
  <c r="V114"/>
  <c r="V115"/>
  <c r="V116"/>
  <c r="V117"/>
  <c r="V118"/>
  <c r="V119"/>
  <c r="V120"/>
  <c r="V121"/>
  <c r="V122"/>
  <c r="V123"/>
  <c r="V124"/>
  <c r="U97"/>
  <c r="U98"/>
  <c r="U99"/>
  <c r="U100"/>
  <c r="U101"/>
  <c r="U102"/>
  <c r="U103"/>
  <c r="U104"/>
  <c r="U105"/>
  <c r="U106"/>
  <c r="U107"/>
  <c r="U108"/>
  <c r="U109"/>
  <c r="U110"/>
  <c r="U111"/>
  <c r="U112"/>
  <c r="U113"/>
  <c r="U114"/>
  <c r="U115"/>
  <c r="U116"/>
  <c r="U117"/>
  <c r="U118"/>
  <c r="U119"/>
  <c r="U120"/>
  <c r="U121"/>
  <c r="U122"/>
  <c r="U123"/>
  <c r="U124"/>
  <c r="T97"/>
  <c r="T98"/>
  <c r="T99"/>
  <c r="T100"/>
  <c r="T101"/>
  <c r="T102"/>
  <c r="T103"/>
  <c r="T104"/>
  <c r="T105"/>
  <c r="T106"/>
  <c r="T107"/>
  <c r="T108"/>
  <c r="T109"/>
  <c r="T110"/>
  <c r="T111"/>
  <c r="T112"/>
  <c r="T113"/>
  <c r="T114"/>
  <c r="T115"/>
  <c r="T116"/>
  <c r="T117"/>
  <c r="T118"/>
  <c r="T119"/>
  <c r="T120"/>
  <c r="T121"/>
  <c r="T122"/>
  <c r="T123"/>
  <c r="T124"/>
  <c r="S97"/>
  <c r="S98"/>
  <c r="S99"/>
  <c r="S100"/>
  <c r="S101"/>
  <c r="S102"/>
  <c r="S103"/>
  <c r="S104"/>
  <c r="S105"/>
  <c r="S106"/>
  <c r="S107"/>
  <c r="S108"/>
  <c r="S109"/>
  <c r="S110"/>
  <c r="S111"/>
  <c r="S112"/>
  <c r="S113"/>
  <c r="S114"/>
  <c r="S115"/>
  <c r="S116"/>
  <c r="S117"/>
  <c r="S118"/>
  <c r="S119"/>
  <c r="S120"/>
  <c r="S121"/>
  <c r="S122"/>
  <c r="S123"/>
  <c r="S124"/>
  <c r="R97"/>
  <c r="R98"/>
  <c r="R99"/>
  <c r="R100"/>
  <c r="R101"/>
  <c r="R102"/>
  <c r="R103"/>
  <c r="R104"/>
  <c r="R105"/>
  <c r="R106"/>
  <c r="R107"/>
  <c r="R108"/>
  <c r="R109"/>
  <c r="R110"/>
  <c r="R111"/>
  <c r="R112"/>
  <c r="R113"/>
  <c r="R114"/>
  <c r="R115"/>
  <c r="R116"/>
  <c r="R117"/>
  <c r="R118"/>
  <c r="R119"/>
  <c r="R120"/>
  <c r="R121"/>
  <c r="R122"/>
  <c r="R123"/>
  <c r="R124"/>
  <c r="Q97"/>
  <c r="Q98"/>
  <c r="Q99"/>
  <c r="Q100"/>
  <c r="Q101"/>
  <c r="Q102"/>
  <c r="Q103"/>
  <c r="Q104"/>
  <c r="Q105"/>
  <c r="Q106"/>
  <c r="Q107"/>
  <c r="Q108"/>
  <c r="Q109"/>
  <c r="Q110"/>
  <c r="Q111"/>
  <c r="Q112"/>
  <c r="Q113"/>
  <c r="Q114"/>
  <c r="Q115"/>
  <c r="Q116"/>
  <c r="Q117"/>
  <c r="Q118"/>
  <c r="Q119"/>
  <c r="Q120"/>
  <c r="Q121"/>
  <c r="Q122"/>
  <c r="Q123"/>
  <c r="Q124"/>
  <c r="P97"/>
  <c r="P98"/>
  <c r="P99"/>
  <c r="P100"/>
  <c r="P101"/>
  <c r="P102"/>
  <c r="P103"/>
  <c r="P104"/>
  <c r="P105"/>
  <c r="P106"/>
  <c r="P107"/>
  <c r="P108"/>
  <c r="P109"/>
  <c r="P110"/>
  <c r="P111"/>
  <c r="P112"/>
  <c r="P113"/>
  <c r="P114"/>
  <c r="P115"/>
  <c r="P116"/>
  <c r="P117"/>
  <c r="P118"/>
  <c r="P119"/>
  <c r="P120"/>
  <c r="P121"/>
  <c r="P122"/>
  <c r="P123"/>
  <c r="P124"/>
  <c r="O97"/>
  <c r="O98"/>
  <c r="O99"/>
  <c r="O100"/>
  <c r="O101"/>
  <c r="O102"/>
  <c r="O103"/>
  <c r="O104"/>
  <c r="O105"/>
  <c r="O106"/>
  <c r="O107"/>
  <c r="O108"/>
  <c r="O109"/>
  <c r="O110"/>
  <c r="O111"/>
  <c r="O112"/>
  <c r="O113"/>
  <c r="O114"/>
  <c r="O115"/>
  <c r="O116"/>
  <c r="O117"/>
  <c r="O118"/>
  <c r="O119"/>
  <c r="O120"/>
  <c r="O121"/>
  <c r="O122"/>
  <c r="O123"/>
  <c r="O124"/>
  <c r="N97"/>
  <c r="N98"/>
  <c r="N99"/>
  <c r="N100"/>
  <c r="N101"/>
  <c r="N102"/>
  <c r="N103"/>
  <c r="N104"/>
  <c r="N105"/>
  <c r="N106"/>
  <c r="N107"/>
  <c r="N108"/>
  <c r="N109"/>
  <c r="N110"/>
  <c r="N111"/>
  <c r="N112"/>
  <c r="N113"/>
  <c r="N114"/>
  <c r="N115"/>
  <c r="N116"/>
  <c r="N117"/>
  <c r="N118"/>
  <c r="N119"/>
  <c r="N120"/>
  <c r="N121"/>
  <c r="N122"/>
  <c r="N123"/>
  <c r="N124"/>
  <c r="M97"/>
  <c r="M98"/>
  <c r="M99"/>
  <c r="M100"/>
  <c r="M101"/>
  <c r="M102"/>
  <c r="M103"/>
  <c r="M104"/>
  <c r="M105"/>
  <c r="M106"/>
  <c r="M107"/>
  <c r="M108"/>
  <c r="M109"/>
  <c r="M110"/>
  <c r="M111"/>
  <c r="M112"/>
  <c r="M113"/>
  <c r="M114"/>
  <c r="M115"/>
  <c r="M116"/>
  <c r="M117"/>
  <c r="M118"/>
  <c r="M119"/>
  <c r="M120"/>
  <c r="M121"/>
  <c r="M122"/>
  <c r="M123"/>
  <c r="M124"/>
  <c r="L97"/>
  <c r="L98"/>
  <c r="L99"/>
  <c r="L100"/>
  <c r="L101"/>
  <c r="L102"/>
  <c r="L103"/>
  <c r="L104"/>
  <c r="L105"/>
  <c r="L106"/>
  <c r="L107"/>
  <c r="L108"/>
  <c r="L109"/>
  <c r="L110"/>
  <c r="L111"/>
  <c r="L112"/>
  <c r="L113"/>
  <c r="L114"/>
  <c r="L115"/>
  <c r="L116"/>
  <c r="L117"/>
  <c r="L118"/>
  <c r="L119"/>
  <c r="L120"/>
  <c r="L121"/>
  <c r="L122"/>
  <c r="L123"/>
  <c r="L124"/>
  <c r="K97"/>
  <c r="K98"/>
  <c r="K99"/>
  <c r="K100"/>
  <c r="K101"/>
  <c r="K102"/>
  <c r="K103"/>
  <c r="K104"/>
  <c r="K105"/>
  <c r="K106"/>
  <c r="K107"/>
  <c r="K108"/>
  <c r="K109"/>
  <c r="K110"/>
  <c r="K111"/>
  <c r="K112"/>
  <c r="K113"/>
  <c r="K114"/>
  <c r="K115"/>
  <c r="K116"/>
  <c r="K117"/>
  <c r="K118"/>
  <c r="K119"/>
  <c r="K120"/>
  <c r="K121"/>
  <c r="K122"/>
  <c r="K123"/>
  <c r="K124"/>
  <c r="J97"/>
  <c r="J98"/>
  <c r="J99"/>
  <c r="J100"/>
  <c r="J101"/>
  <c r="J102"/>
  <c r="J103"/>
  <c r="J104"/>
  <c r="J105"/>
  <c r="J106"/>
  <c r="J107"/>
  <c r="J108"/>
  <c r="J109"/>
  <c r="J110"/>
  <c r="J111"/>
  <c r="J112"/>
  <c r="J113"/>
  <c r="J114"/>
  <c r="J115"/>
  <c r="J116"/>
  <c r="J117"/>
  <c r="J118"/>
  <c r="J119"/>
  <c r="J120"/>
  <c r="J121"/>
  <c r="J122"/>
  <c r="J123"/>
  <c r="J124"/>
  <c r="BJ81"/>
  <c r="BJ82"/>
  <c r="BI81"/>
  <c r="BI82"/>
  <c r="BH81"/>
  <c r="BH82"/>
  <c r="BG81"/>
  <c r="BG82"/>
  <c r="BF81"/>
  <c r="BF82"/>
  <c r="BE81"/>
  <c r="BE82"/>
  <c r="BD81"/>
  <c r="BD82"/>
  <c r="BC81"/>
  <c r="BC82"/>
  <c r="BB81"/>
  <c r="BB82"/>
  <c r="BA81"/>
  <c r="BA82"/>
  <c r="AZ81"/>
  <c r="AZ82"/>
  <c r="AY81"/>
  <c r="AY82"/>
  <c r="AX81"/>
  <c r="AX82"/>
  <c r="AW81"/>
  <c r="AW82"/>
  <c r="AV81"/>
  <c r="AV82"/>
  <c r="AU81"/>
  <c r="AU82"/>
  <c r="AT81"/>
  <c r="AT82"/>
  <c r="AS81"/>
  <c r="AS82"/>
  <c r="AR81"/>
  <c r="AR82"/>
  <c r="AQ81"/>
  <c r="AQ82"/>
  <c r="AK77"/>
  <c r="D77"/>
  <c r="AK76"/>
  <c r="D76"/>
  <c r="AK75"/>
  <c r="D75"/>
  <c r="AK74"/>
  <c r="D74"/>
  <c r="AK73"/>
  <c r="D73"/>
  <c r="AK72"/>
  <c r="D72"/>
  <c r="AK71"/>
  <c r="D71"/>
  <c r="AK70"/>
  <c r="D70"/>
  <c r="AK69"/>
  <c r="D69"/>
  <c r="AK68"/>
  <c r="D68"/>
  <c r="AK67"/>
  <c r="D67"/>
  <c r="AK66"/>
  <c r="D66"/>
  <c r="AK65"/>
  <c r="D65"/>
  <c r="AK64"/>
  <c r="D64"/>
  <c r="AK63"/>
  <c r="D63"/>
  <c r="AK62"/>
  <c r="D62"/>
  <c r="AK61"/>
  <c r="D61"/>
  <c r="AK60"/>
  <c r="D60"/>
  <c r="AK59"/>
  <c r="D59"/>
  <c r="AK58"/>
  <c r="D58"/>
  <c r="AK57"/>
  <c r="D57"/>
  <c r="AK56"/>
  <c r="D56"/>
  <c r="AK55"/>
  <c r="D55"/>
  <c r="AK54"/>
  <c r="D54"/>
  <c r="AK53"/>
  <c r="D53"/>
  <c r="AK52"/>
  <c r="D52"/>
  <c r="AK51"/>
  <c r="D51"/>
  <c r="AK50"/>
  <c r="E47"/>
  <c r="D47"/>
  <c r="C47"/>
  <c r="E46"/>
  <c r="D46"/>
  <c r="C46"/>
  <c r="E45"/>
  <c r="D45"/>
  <c r="C45"/>
  <c r="E44"/>
  <c r="D44"/>
  <c r="C44"/>
  <c r="E43"/>
  <c r="D43"/>
  <c r="C43"/>
  <c r="E42"/>
  <c r="D42"/>
  <c r="C42"/>
  <c r="E41"/>
  <c r="D41"/>
  <c r="C41"/>
  <c r="E40"/>
  <c r="D40"/>
  <c r="C40"/>
  <c r="E39"/>
  <c r="D39"/>
  <c r="C39"/>
  <c r="E38"/>
  <c r="D38"/>
  <c r="C38"/>
  <c r="E37"/>
  <c r="D37"/>
  <c r="C37"/>
  <c r="E36"/>
  <c r="D36"/>
  <c r="C36"/>
  <c r="E35"/>
  <c r="D35"/>
  <c r="C35"/>
  <c r="E34"/>
  <c r="D34"/>
  <c r="C34"/>
  <c r="E33"/>
  <c r="D33"/>
  <c r="C33"/>
  <c r="E32"/>
  <c r="D32"/>
  <c r="C32"/>
  <c r="E31"/>
  <c r="D31"/>
  <c r="C31"/>
  <c r="E30"/>
  <c r="D30"/>
  <c r="C30"/>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AJ7"/>
  <c r="AI7"/>
  <c r="AH7"/>
  <c r="AG7"/>
  <c r="AF7"/>
  <c r="AE7"/>
  <c r="AD7"/>
  <c r="AC7"/>
  <c r="AB7"/>
  <c r="AA7"/>
  <c r="Z7"/>
  <c r="Y7"/>
  <c r="X7"/>
  <c r="W7"/>
  <c r="V7"/>
  <c r="U7"/>
  <c r="T7"/>
  <c r="S7"/>
  <c r="R7"/>
  <c r="Q7"/>
  <c r="P7"/>
  <c r="O7"/>
  <c r="N7"/>
  <c r="M7"/>
  <c r="L7"/>
  <c r="K7"/>
  <c r="J7"/>
  <c r="AJ6"/>
  <c r="AI6"/>
  <c r="AH6"/>
  <c r="AG6"/>
  <c r="AF6"/>
  <c r="AE6"/>
  <c r="AD6"/>
  <c r="AC6"/>
  <c r="AB6"/>
  <c r="AA6"/>
  <c r="Z6"/>
  <c r="Y6"/>
  <c r="X6"/>
  <c r="W6"/>
  <c r="V6"/>
  <c r="U6"/>
  <c r="T6"/>
  <c r="S6"/>
  <c r="R6"/>
  <c r="Q6"/>
  <c r="P6"/>
  <c r="O6"/>
  <c r="N6"/>
  <c r="M6"/>
  <c r="L6"/>
  <c r="K6"/>
  <c r="J6"/>
  <c r="J4"/>
  <c r="F48" i="220"/>
  <c r="F49"/>
  <c r="F50"/>
  <c r="F51"/>
  <c r="F52"/>
  <c r="F53"/>
  <c r="F54"/>
  <c r="F55"/>
  <c r="F56"/>
  <c r="F57"/>
  <c r="F58"/>
  <c r="F59"/>
  <c r="F60"/>
  <c r="F61"/>
  <c r="F62"/>
  <c r="F63"/>
  <c r="F64"/>
  <c r="F65"/>
  <c r="F66"/>
  <c r="F67"/>
  <c r="F68"/>
  <c r="F69"/>
  <c r="L12" i="316"/>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30" i="233"/>
  <c r="L12" i="315"/>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9" i="233"/>
  <c r="L12" i="314"/>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8" i="233"/>
  <c r="L12" i="313"/>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7" i="233"/>
  <c r="L12" i="312"/>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6" i="233"/>
  <c r="L12" i="311"/>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5" i="233"/>
  <c r="L12" i="310"/>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4" i="233"/>
  <c r="L12" i="309"/>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3" i="233"/>
  <c r="L12" i="308"/>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2" i="233"/>
  <c r="L12" i="307"/>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1" i="233"/>
  <c r="L12" i="306"/>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20" i="233"/>
  <c r="L12" i="305"/>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9" i="233"/>
  <c r="L12" i="304"/>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8" i="233"/>
  <c r="L12" i="303"/>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7" i="233"/>
  <c r="L12" i="302"/>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6" i="233"/>
  <c r="L12" i="301"/>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5" i="233"/>
  <c r="L12" i="300"/>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4" i="233"/>
  <c r="L12" i="299"/>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3" i="233"/>
  <c r="L12" i="298"/>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2" i="233"/>
  <c r="L12" i="235"/>
  <c r="L15"/>
  <c r="L18"/>
  <c r="L21"/>
  <c r="L24"/>
  <c r="L27"/>
  <c r="L30"/>
  <c r="L33"/>
  <c r="L36"/>
  <c r="L39"/>
  <c r="L42"/>
  <c r="L45"/>
  <c r="L48"/>
  <c r="L51"/>
  <c r="L53"/>
  <c r="M12"/>
  <c r="M15"/>
  <c r="M18"/>
  <c r="M21"/>
  <c r="M24"/>
  <c r="M27"/>
  <c r="M30"/>
  <c r="M33"/>
  <c r="M36"/>
  <c r="M39"/>
  <c r="M42"/>
  <c r="M45"/>
  <c r="M48"/>
  <c r="M51"/>
  <c r="M53"/>
  <c r="N12"/>
  <c r="N15"/>
  <c r="N18"/>
  <c r="N21"/>
  <c r="N24"/>
  <c r="N27"/>
  <c r="N30"/>
  <c r="N33"/>
  <c r="N36"/>
  <c r="N39"/>
  <c r="N42"/>
  <c r="N45"/>
  <c r="N48"/>
  <c r="N51"/>
  <c r="N53"/>
  <c r="O12"/>
  <c r="O15"/>
  <c r="O18"/>
  <c r="O21"/>
  <c r="O24"/>
  <c r="O27"/>
  <c r="O30"/>
  <c r="O33"/>
  <c r="O36"/>
  <c r="O39"/>
  <c r="O42"/>
  <c r="O45"/>
  <c r="O48"/>
  <c r="O51"/>
  <c r="O53"/>
  <c r="P12"/>
  <c r="P15"/>
  <c r="P18"/>
  <c r="P21"/>
  <c r="P24"/>
  <c r="P27"/>
  <c r="P30"/>
  <c r="P33"/>
  <c r="P36"/>
  <c r="P39"/>
  <c r="P42"/>
  <c r="P45"/>
  <c r="P48"/>
  <c r="P51"/>
  <c r="P53"/>
  <c r="C6"/>
  <c r="G11" i="233"/>
  <c r="Y6" i="316"/>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30" i="233"/>
  <c r="D3" i="316"/>
  <c r="Y6" i="315"/>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9" i="233"/>
  <c r="D3" i="315"/>
  <c r="Y6" i="314"/>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8" i="233"/>
  <c r="D3" i="314"/>
  <c r="Y6" i="313"/>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7" i="233"/>
  <c r="D3" i="313"/>
  <c r="Y6" i="312"/>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6" i="233"/>
  <c r="D3" i="312"/>
  <c r="Y6" i="311"/>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5" i="233"/>
  <c r="D3" i="311"/>
  <c r="Y6" i="310"/>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4" i="233"/>
  <c r="D3" i="310"/>
  <c r="Y6" i="309"/>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3" i="233"/>
  <c r="D3" i="309"/>
  <c r="Y6" i="308"/>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2" i="233"/>
  <c r="D3" i="308"/>
  <c r="Y6" i="307"/>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1" i="233"/>
  <c r="D3" i="307"/>
  <c r="Y6" i="306"/>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20" i="233"/>
  <c r="D3" i="306"/>
  <c r="Y6" i="305"/>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19" i="233"/>
  <c r="D3" i="305"/>
  <c r="Y6" i="304"/>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18" i="233"/>
  <c r="D3" i="304"/>
  <c r="Y6" i="303"/>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17" i="233"/>
  <c r="D3" i="303"/>
  <c r="Y6" i="302"/>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D3"/>
  <c r="Y6" i="301"/>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15" i="233"/>
  <c r="D3" i="301"/>
  <c r="Y6" i="300"/>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C14" i="233"/>
  <c r="D3" i="300"/>
  <c r="Y6" i="299"/>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D3"/>
  <c r="Y6" i="298"/>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H9"/>
  <c r="G9"/>
  <c r="F9"/>
  <c r="E9"/>
  <c r="D9"/>
  <c r="B6"/>
  <c r="D3"/>
  <c r="F8" i="21"/>
  <c r="F18"/>
  <c r="D9" i="235"/>
  <c r="E9"/>
  <c r="F9"/>
  <c r="H9"/>
  <c r="H5" i="234"/>
  <c r="C6"/>
  <c r="C5"/>
  <c r="F14" i="21"/>
  <c r="F15"/>
  <c r="F16"/>
  <c r="F17"/>
  <c r="F19"/>
  <c r="F20"/>
  <c r="F21"/>
  <c r="F22"/>
  <c r="F23"/>
  <c r="F24"/>
  <c r="F25"/>
  <c r="F26"/>
  <c r="F27"/>
  <c r="F28"/>
  <c r="F29"/>
  <c r="F30"/>
  <c r="F31"/>
  <c r="F32"/>
  <c r="F33"/>
  <c r="F34"/>
  <c r="F35"/>
  <c r="F36"/>
  <c r="F37"/>
  <c r="F38"/>
  <c r="F39"/>
  <c r="F40"/>
  <c r="F41"/>
  <c r="F42"/>
  <c r="F43"/>
  <c r="F44"/>
  <c r="F45"/>
  <c r="F46"/>
  <c r="F47"/>
  <c r="F48"/>
  <c r="F49"/>
  <c r="F13"/>
  <c r="M3"/>
  <c r="F3"/>
  <c r="D3"/>
  <c r="D6" i="233"/>
  <c r="D5"/>
  <c r="D4"/>
  <c r="C11"/>
  <c r="AF245" i="236"/>
  <c r="AF246"/>
  <c r="AE245"/>
  <c r="AE246"/>
  <c r="AD245"/>
  <c r="AD246"/>
  <c r="AC245"/>
  <c r="AC246"/>
  <c r="AB245"/>
  <c r="AB246"/>
  <c r="AA245"/>
  <c r="AA246"/>
  <c r="Z245"/>
  <c r="Z246"/>
  <c r="Y245"/>
  <c r="Y246"/>
  <c r="X245"/>
  <c r="X246"/>
  <c r="W245"/>
  <c r="W246"/>
  <c r="V245"/>
  <c r="V246"/>
  <c r="U245"/>
  <c r="U246"/>
  <c r="T245"/>
  <c r="T246"/>
  <c r="S245"/>
  <c r="S246"/>
  <c r="R245"/>
  <c r="R246"/>
  <c r="Q245"/>
  <c r="Q246"/>
  <c r="P245"/>
  <c r="P246"/>
  <c r="O245"/>
  <c r="O246"/>
  <c r="N245"/>
  <c r="N246"/>
  <c r="M245"/>
  <c r="M246"/>
  <c r="L245"/>
  <c r="L246"/>
  <c r="K245"/>
  <c r="K246"/>
  <c r="J245"/>
  <c r="J246"/>
  <c r="I245"/>
  <c r="I246"/>
  <c r="H245"/>
  <c r="H246"/>
  <c r="G245"/>
  <c r="G246"/>
  <c r="F245"/>
  <c r="F246"/>
  <c r="E245"/>
  <c r="E246"/>
  <c r="D245"/>
  <c r="D246"/>
  <c r="C245"/>
  <c r="C246"/>
  <c r="AG240"/>
  <c r="AG241"/>
  <c r="AF240"/>
  <c r="AF241"/>
  <c r="AE240"/>
  <c r="AE241"/>
  <c r="AD240"/>
  <c r="AD241"/>
  <c r="AC240"/>
  <c r="AC241"/>
  <c r="AB240"/>
  <c r="AB241"/>
  <c r="AA240"/>
  <c r="AA241"/>
  <c r="Z240"/>
  <c r="Z241"/>
  <c r="Y240"/>
  <c r="Y241"/>
  <c r="X240"/>
  <c r="X241"/>
  <c r="W240"/>
  <c r="W241"/>
  <c r="V240"/>
  <c r="V241"/>
  <c r="U240"/>
  <c r="U241"/>
  <c r="T240"/>
  <c r="T241"/>
  <c r="S240"/>
  <c r="S241"/>
  <c r="R240"/>
  <c r="R241"/>
  <c r="Q240"/>
  <c r="Q241"/>
  <c r="P240"/>
  <c r="P241"/>
  <c r="O240"/>
  <c r="O241"/>
  <c r="N240"/>
  <c r="N241"/>
  <c r="M240"/>
  <c r="M241"/>
  <c r="L240"/>
  <c r="L241"/>
  <c r="K240"/>
  <c r="K241"/>
  <c r="J240"/>
  <c r="J241"/>
  <c r="I240"/>
  <c r="I241"/>
  <c r="H240"/>
  <c r="H241"/>
  <c r="G240"/>
  <c r="G241"/>
  <c r="F240"/>
  <c r="F241"/>
  <c r="E240"/>
  <c r="E241"/>
  <c r="D240"/>
  <c r="D241"/>
  <c r="C240"/>
  <c r="C241"/>
  <c r="AF235"/>
  <c r="AF236"/>
  <c r="AE235"/>
  <c r="AE236"/>
  <c r="AD235"/>
  <c r="AD236"/>
  <c r="AC235"/>
  <c r="AC236"/>
  <c r="AB235"/>
  <c r="AB236"/>
  <c r="AA235"/>
  <c r="AA236"/>
  <c r="Z235"/>
  <c r="Z236"/>
  <c r="Y235"/>
  <c r="Y236"/>
  <c r="X235"/>
  <c r="X236"/>
  <c r="W235"/>
  <c r="W236"/>
  <c r="V235"/>
  <c r="V236"/>
  <c r="U235"/>
  <c r="U236"/>
  <c r="T235"/>
  <c r="T236"/>
  <c r="S235"/>
  <c r="S236"/>
  <c r="R235"/>
  <c r="R236"/>
  <c r="Q235"/>
  <c r="Q236"/>
  <c r="P235"/>
  <c r="P236"/>
  <c r="O235"/>
  <c r="O236"/>
  <c r="N235"/>
  <c r="N236"/>
  <c r="M235"/>
  <c r="M236"/>
  <c r="L235"/>
  <c r="L236"/>
  <c r="K235"/>
  <c r="K236"/>
  <c r="J235"/>
  <c r="J236"/>
  <c r="I235"/>
  <c r="I236"/>
  <c r="H235"/>
  <c r="H236"/>
  <c r="G235"/>
  <c r="G236"/>
  <c r="F235"/>
  <c r="F236"/>
  <c r="E235"/>
  <c r="E236"/>
  <c r="D235"/>
  <c r="D236"/>
  <c r="C235"/>
  <c r="C236"/>
  <c r="AG230"/>
  <c r="AG231"/>
  <c r="AF230"/>
  <c r="AF231"/>
  <c r="AE230"/>
  <c r="AE231"/>
  <c r="AD230"/>
  <c r="AD231"/>
  <c r="AC230"/>
  <c r="AC231"/>
  <c r="AB230"/>
  <c r="AB231"/>
  <c r="AA230"/>
  <c r="AA231"/>
  <c r="Z230"/>
  <c r="Z231"/>
  <c r="Y230"/>
  <c r="Y231"/>
  <c r="X230"/>
  <c r="X231"/>
  <c r="W230"/>
  <c r="W231"/>
  <c r="V230"/>
  <c r="V231"/>
  <c r="U230"/>
  <c r="U231"/>
  <c r="T230"/>
  <c r="T231"/>
  <c r="S230"/>
  <c r="S231"/>
  <c r="R230"/>
  <c r="R231"/>
  <c r="Q230"/>
  <c r="Q231"/>
  <c r="P230"/>
  <c r="P231"/>
  <c r="O230"/>
  <c r="O231"/>
  <c r="N230"/>
  <c r="N231"/>
  <c r="M230"/>
  <c r="M231"/>
  <c r="L230"/>
  <c r="L231"/>
  <c r="K230"/>
  <c r="K231"/>
  <c r="J230"/>
  <c r="J231"/>
  <c r="I230"/>
  <c r="I231"/>
  <c r="H230"/>
  <c r="H231"/>
  <c r="G230"/>
  <c r="G231"/>
  <c r="F230"/>
  <c r="F231"/>
  <c r="E230"/>
  <c r="E231"/>
  <c r="D230"/>
  <c r="D231"/>
  <c r="C230"/>
  <c r="C231"/>
  <c r="AE225"/>
  <c r="AE226"/>
  <c r="AD225"/>
  <c r="AD226"/>
  <c r="AC225"/>
  <c r="AC226"/>
  <c r="AB225"/>
  <c r="AB226"/>
  <c r="AA225"/>
  <c r="AA226"/>
  <c r="Z225"/>
  <c r="Z226"/>
  <c r="Y225"/>
  <c r="Y226"/>
  <c r="X225"/>
  <c r="X226"/>
  <c r="W225"/>
  <c r="W226"/>
  <c r="V225"/>
  <c r="V226"/>
  <c r="U225"/>
  <c r="U226"/>
  <c r="T225"/>
  <c r="T226"/>
  <c r="S225"/>
  <c r="S226"/>
  <c r="R225"/>
  <c r="R226"/>
  <c r="Q225"/>
  <c r="Q226"/>
  <c r="P225"/>
  <c r="P226"/>
  <c r="O225"/>
  <c r="O226"/>
  <c r="N225"/>
  <c r="N226"/>
  <c r="M225"/>
  <c r="M226"/>
  <c r="L225"/>
  <c r="L226"/>
  <c r="K225"/>
  <c r="K226"/>
  <c r="J225"/>
  <c r="J226"/>
  <c r="I225"/>
  <c r="I226"/>
  <c r="H225"/>
  <c r="H226"/>
  <c r="G225"/>
  <c r="G226"/>
  <c r="F225"/>
  <c r="F226"/>
  <c r="E225"/>
  <c r="E226"/>
  <c r="D225"/>
  <c r="D226"/>
  <c r="C225"/>
  <c r="C226"/>
  <c r="AG220"/>
  <c r="AG221"/>
  <c r="AF220"/>
  <c r="AF221"/>
  <c r="AE220"/>
  <c r="AE221"/>
  <c r="AD220"/>
  <c r="AD221"/>
  <c r="AC220"/>
  <c r="AC221"/>
  <c r="AB220"/>
  <c r="AB221"/>
  <c r="AA220"/>
  <c r="AA221"/>
  <c r="Z220"/>
  <c r="Z221"/>
  <c r="Y220"/>
  <c r="Y221"/>
  <c r="X220"/>
  <c r="X221"/>
  <c r="W220"/>
  <c r="W221"/>
  <c r="V220"/>
  <c r="V221"/>
  <c r="U220"/>
  <c r="U221"/>
  <c r="T220"/>
  <c r="T221"/>
  <c r="S220"/>
  <c r="S221"/>
  <c r="R220"/>
  <c r="R221"/>
  <c r="Q220"/>
  <c r="Q221"/>
  <c r="P220"/>
  <c r="P221"/>
  <c r="O220"/>
  <c r="O221"/>
  <c r="N220"/>
  <c r="N221"/>
  <c r="M220"/>
  <c r="M221"/>
  <c r="L220"/>
  <c r="L221"/>
  <c r="K220"/>
  <c r="K221"/>
  <c r="J220"/>
  <c r="J221"/>
  <c r="I220"/>
  <c r="I221"/>
  <c r="H220"/>
  <c r="H221"/>
  <c r="G220"/>
  <c r="G221"/>
  <c r="F220"/>
  <c r="F221"/>
  <c r="E220"/>
  <c r="E221"/>
  <c r="D220"/>
  <c r="D221"/>
  <c r="C220"/>
  <c r="C221"/>
  <c r="AG215"/>
  <c r="AG216"/>
  <c r="AF215"/>
  <c r="AF216"/>
  <c r="AE215"/>
  <c r="AE216"/>
  <c r="AD215"/>
  <c r="AD216"/>
  <c r="AC215"/>
  <c r="AC216"/>
  <c r="AB215"/>
  <c r="AB216"/>
  <c r="AA215"/>
  <c r="AA216"/>
  <c r="Z215"/>
  <c r="Z216"/>
  <c r="Y215"/>
  <c r="Y216"/>
  <c r="X215"/>
  <c r="X216"/>
  <c r="W215"/>
  <c r="W216"/>
  <c r="V215"/>
  <c r="V216"/>
  <c r="U215"/>
  <c r="U216"/>
  <c r="T215"/>
  <c r="T216"/>
  <c r="S215"/>
  <c r="S216"/>
  <c r="R215"/>
  <c r="R216"/>
  <c r="Q215"/>
  <c r="Q216"/>
  <c r="P215"/>
  <c r="P216"/>
  <c r="O215"/>
  <c r="O216"/>
  <c r="N215"/>
  <c r="N216"/>
  <c r="M215"/>
  <c r="M216"/>
  <c r="L215"/>
  <c r="L216"/>
  <c r="K215"/>
  <c r="K216"/>
  <c r="J215"/>
  <c r="J216"/>
  <c r="I215"/>
  <c r="I216"/>
  <c r="H215"/>
  <c r="H216"/>
  <c r="G215"/>
  <c r="G216"/>
  <c r="F215"/>
  <c r="F216"/>
  <c r="E215"/>
  <c r="E216"/>
  <c r="D215"/>
  <c r="D216"/>
  <c r="C215"/>
  <c r="C216"/>
  <c r="AF210"/>
  <c r="AF211"/>
  <c r="AE210"/>
  <c r="AE211"/>
  <c r="AD210"/>
  <c r="AD211"/>
  <c r="AC210"/>
  <c r="AC211"/>
  <c r="AB210"/>
  <c r="AB211"/>
  <c r="AA210"/>
  <c r="AA211"/>
  <c r="Z210"/>
  <c r="Z211"/>
  <c r="Y210"/>
  <c r="Y211"/>
  <c r="X210"/>
  <c r="X211"/>
  <c r="W210"/>
  <c r="W211"/>
  <c r="V210"/>
  <c r="V211"/>
  <c r="U210"/>
  <c r="U211"/>
  <c r="T210"/>
  <c r="T211"/>
  <c r="S210"/>
  <c r="S211"/>
  <c r="R210"/>
  <c r="R211"/>
  <c r="Q210"/>
  <c r="Q211"/>
  <c r="P210"/>
  <c r="P211"/>
  <c r="O210"/>
  <c r="O211"/>
  <c r="N210"/>
  <c r="N211"/>
  <c r="M210"/>
  <c r="M211"/>
  <c r="L210"/>
  <c r="L211"/>
  <c r="K210"/>
  <c r="K211"/>
  <c r="J210"/>
  <c r="J211"/>
  <c r="I210"/>
  <c r="I211"/>
  <c r="H210"/>
  <c r="H211"/>
  <c r="G210"/>
  <c r="G211"/>
  <c r="F210"/>
  <c r="F211"/>
  <c r="E210"/>
  <c r="E211"/>
  <c r="D210"/>
  <c r="D211"/>
  <c r="C210"/>
  <c r="C211"/>
  <c r="AG205"/>
  <c r="AG206"/>
  <c r="AF205"/>
  <c r="AF206"/>
  <c r="AE205"/>
  <c r="AE206"/>
  <c r="AD205"/>
  <c r="AD206"/>
  <c r="AC205"/>
  <c r="AC206"/>
  <c r="AB205"/>
  <c r="AB206"/>
  <c r="AA205"/>
  <c r="AA206"/>
  <c r="Z205"/>
  <c r="Z206"/>
  <c r="Y205"/>
  <c r="Y206"/>
  <c r="X205"/>
  <c r="X206"/>
  <c r="W205"/>
  <c r="W206"/>
  <c r="V205"/>
  <c r="V206"/>
  <c r="U205"/>
  <c r="U206"/>
  <c r="T205"/>
  <c r="T206"/>
  <c r="S205"/>
  <c r="S206"/>
  <c r="R205"/>
  <c r="R206"/>
  <c r="Q205"/>
  <c r="Q206"/>
  <c r="P205"/>
  <c r="P206"/>
  <c r="O205"/>
  <c r="O206"/>
  <c r="N205"/>
  <c r="N206"/>
  <c r="M205"/>
  <c r="M206"/>
  <c r="L205"/>
  <c r="L206"/>
  <c r="K205"/>
  <c r="K206"/>
  <c r="J205"/>
  <c r="J206"/>
  <c r="I205"/>
  <c r="I206"/>
  <c r="H205"/>
  <c r="H206"/>
  <c r="G205"/>
  <c r="G206"/>
  <c r="F205"/>
  <c r="F206"/>
  <c r="E205"/>
  <c r="E206"/>
  <c r="D205"/>
  <c r="D206"/>
  <c r="C205"/>
  <c r="C206"/>
  <c r="AF200"/>
  <c r="AF201"/>
  <c r="AE200"/>
  <c r="AE201"/>
  <c r="AD200"/>
  <c r="AD201"/>
  <c r="AC200"/>
  <c r="AC201"/>
  <c r="AB200"/>
  <c r="AB201"/>
  <c r="AA200"/>
  <c r="AA201"/>
  <c r="Z200"/>
  <c r="Z201"/>
  <c r="Y200"/>
  <c r="Y201"/>
  <c r="X200"/>
  <c r="X201"/>
  <c r="W200"/>
  <c r="W201"/>
  <c r="V200"/>
  <c r="V201"/>
  <c r="U200"/>
  <c r="U201"/>
  <c r="T200"/>
  <c r="T201"/>
  <c r="S200"/>
  <c r="S201"/>
  <c r="R200"/>
  <c r="R201"/>
  <c r="Q200"/>
  <c r="Q201"/>
  <c r="P200"/>
  <c r="P201"/>
  <c r="O200"/>
  <c r="O201"/>
  <c r="N200"/>
  <c r="N201"/>
  <c r="M200"/>
  <c r="M201"/>
  <c r="L200"/>
  <c r="L201"/>
  <c r="K200"/>
  <c r="K201"/>
  <c r="J200"/>
  <c r="J201"/>
  <c r="I200"/>
  <c r="I201"/>
  <c r="H200"/>
  <c r="H201"/>
  <c r="G200"/>
  <c r="G201"/>
  <c r="F200"/>
  <c r="F201"/>
  <c r="E200"/>
  <c r="E201"/>
  <c r="D200"/>
  <c r="D201"/>
  <c r="C200"/>
  <c r="C201"/>
  <c r="AG177"/>
  <c r="AF177"/>
  <c r="AE177"/>
  <c r="AD177"/>
  <c r="AC177"/>
  <c r="AB177"/>
  <c r="AA177"/>
  <c r="Z177"/>
  <c r="Y177"/>
  <c r="X177"/>
  <c r="W177"/>
  <c r="V177"/>
  <c r="U177"/>
  <c r="T177"/>
  <c r="S177"/>
  <c r="R177"/>
  <c r="Q177"/>
  <c r="P177"/>
  <c r="O177"/>
  <c r="N177"/>
  <c r="M177"/>
  <c r="L177"/>
  <c r="K177"/>
  <c r="J177"/>
  <c r="I177"/>
  <c r="H177"/>
  <c r="G177"/>
  <c r="F177"/>
  <c r="E177"/>
  <c r="D177"/>
  <c r="C177"/>
  <c r="AG176"/>
  <c r="AF176"/>
  <c r="AE176"/>
  <c r="AD176"/>
  <c r="AC176"/>
  <c r="AB176"/>
  <c r="AA176"/>
  <c r="Z176"/>
  <c r="Y176"/>
  <c r="X176"/>
  <c r="W176"/>
  <c r="V176"/>
  <c r="U176"/>
  <c r="T176"/>
  <c r="S176"/>
  <c r="R176"/>
  <c r="Q176"/>
  <c r="P176"/>
  <c r="O176"/>
  <c r="N176"/>
  <c r="M176"/>
  <c r="L176"/>
  <c r="K176"/>
  <c r="J176"/>
  <c r="I176"/>
  <c r="H176"/>
  <c r="G176"/>
  <c r="F176"/>
  <c r="E176"/>
  <c r="D176"/>
  <c r="C176"/>
  <c r="AG175"/>
  <c r="AF175"/>
  <c r="AE175"/>
  <c r="AD175"/>
  <c r="AC175"/>
  <c r="AB175"/>
  <c r="AA175"/>
  <c r="Z175"/>
  <c r="Y175"/>
  <c r="X175"/>
  <c r="W175"/>
  <c r="V175"/>
  <c r="U175"/>
  <c r="T175"/>
  <c r="S175"/>
  <c r="R175"/>
  <c r="Q175"/>
  <c r="P175"/>
  <c r="O175"/>
  <c r="N175"/>
  <c r="M175"/>
  <c r="L175"/>
  <c r="K175"/>
  <c r="J175"/>
  <c r="I175"/>
  <c r="H175"/>
  <c r="G175"/>
  <c r="F175"/>
  <c r="E175"/>
  <c r="D175"/>
  <c r="C175"/>
  <c r="AG174"/>
  <c r="AF174"/>
  <c r="AE174"/>
  <c r="AD174"/>
  <c r="AC174"/>
  <c r="AB174"/>
  <c r="AA174"/>
  <c r="Z174"/>
  <c r="Y174"/>
  <c r="X174"/>
  <c r="W174"/>
  <c r="V174"/>
  <c r="U174"/>
  <c r="T174"/>
  <c r="S174"/>
  <c r="R174"/>
  <c r="Q174"/>
  <c r="P174"/>
  <c r="O174"/>
  <c r="N174"/>
  <c r="M174"/>
  <c r="L174"/>
  <c r="K174"/>
  <c r="J174"/>
  <c r="I174"/>
  <c r="H174"/>
  <c r="G174"/>
  <c r="F174"/>
  <c r="E174"/>
  <c r="D174"/>
  <c r="C174"/>
  <c r="B174"/>
  <c r="AG172"/>
  <c r="AF172"/>
  <c r="AE172"/>
  <c r="AD172"/>
  <c r="AC172"/>
  <c r="AB172"/>
  <c r="AA172"/>
  <c r="Z172"/>
  <c r="Y172"/>
  <c r="X172"/>
  <c r="W172"/>
  <c r="V172"/>
  <c r="U172"/>
  <c r="T172"/>
  <c r="S172"/>
  <c r="R172"/>
  <c r="Q172"/>
  <c r="P172"/>
  <c r="O172"/>
  <c r="N172"/>
  <c r="M172"/>
  <c r="L172"/>
  <c r="K172"/>
  <c r="J172"/>
  <c r="I172"/>
  <c r="H172"/>
  <c r="G172"/>
  <c r="F172"/>
  <c r="E172"/>
  <c r="D172"/>
  <c r="C172"/>
  <c r="AG171"/>
  <c r="AF171"/>
  <c r="AE171"/>
  <c r="AD171"/>
  <c r="AC171"/>
  <c r="AB171"/>
  <c r="AA171"/>
  <c r="Z171"/>
  <c r="Y171"/>
  <c r="X171"/>
  <c r="W171"/>
  <c r="V171"/>
  <c r="U171"/>
  <c r="T171"/>
  <c r="S171"/>
  <c r="R171"/>
  <c r="Q171"/>
  <c r="P171"/>
  <c r="O171"/>
  <c r="N171"/>
  <c r="M171"/>
  <c r="L171"/>
  <c r="K171"/>
  <c r="J171"/>
  <c r="I171"/>
  <c r="H171"/>
  <c r="G171"/>
  <c r="F171"/>
  <c r="E171"/>
  <c r="D171"/>
  <c r="C171"/>
  <c r="AG170"/>
  <c r="AF170"/>
  <c r="AE170"/>
  <c r="AD170"/>
  <c r="AC170"/>
  <c r="AB170"/>
  <c r="AA170"/>
  <c r="Z170"/>
  <c r="Y170"/>
  <c r="X170"/>
  <c r="W170"/>
  <c r="V170"/>
  <c r="U170"/>
  <c r="T170"/>
  <c r="S170"/>
  <c r="R170"/>
  <c r="Q170"/>
  <c r="P170"/>
  <c r="O170"/>
  <c r="N170"/>
  <c r="M170"/>
  <c r="L170"/>
  <c r="K170"/>
  <c r="J170"/>
  <c r="I170"/>
  <c r="H170"/>
  <c r="G170"/>
  <c r="F170"/>
  <c r="E170"/>
  <c r="D170"/>
  <c r="C170"/>
  <c r="AG169"/>
  <c r="AF169"/>
  <c r="AE169"/>
  <c r="AD169"/>
  <c r="AC169"/>
  <c r="AB169"/>
  <c r="AA169"/>
  <c r="Z169"/>
  <c r="Y169"/>
  <c r="X169"/>
  <c r="W169"/>
  <c r="V169"/>
  <c r="U169"/>
  <c r="T169"/>
  <c r="S169"/>
  <c r="R169"/>
  <c r="Q169"/>
  <c r="P169"/>
  <c r="O169"/>
  <c r="N169"/>
  <c r="M169"/>
  <c r="L169"/>
  <c r="K169"/>
  <c r="J169"/>
  <c r="I169"/>
  <c r="H169"/>
  <c r="G169"/>
  <c r="F169"/>
  <c r="E169"/>
  <c r="D169"/>
  <c r="C169"/>
  <c r="B169"/>
  <c r="AG167"/>
  <c r="AF167"/>
  <c r="AE167"/>
  <c r="AD167"/>
  <c r="AC167"/>
  <c r="AB167"/>
  <c r="AA167"/>
  <c r="Z167"/>
  <c r="Y167"/>
  <c r="X167"/>
  <c r="W167"/>
  <c r="V167"/>
  <c r="U167"/>
  <c r="T167"/>
  <c r="S167"/>
  <c r="R167"/>
  <c r="Q167"/>
  <c r="P167"/>
  <c r="O167"/>
  <c r="N167"/>
  <c r="M167"/>
  <c r="L167"/>
  <c r="K167"/>
  <c r="J167"/>
  <c r="I167"/>
  <c r="H167"/>
  <c r="G167"/>
  <c r="F167"/>
  <c r="E167"/>
  <c r="D167"/>
  <c r="C167"/>
  <c r="AG166"/>
  <c r="AF166"/>
  <c r="AE166"/>
  <c r="AD166"/>
  <c r="AC166"/>
  <c r="AB166"/>
  <c r="AA166"/>
  <c r="Z166"/>
  <c r="Y166"/>
  <c r="X166"/>
  <c r="W166"/>
  <c r="V166"/>
  <c r="U166"/>
  <c r="T166"/>
  <c r="S166"/>
  <c r="R166"/>
  <c r="Q166"/>
  <c r="P166"/>
  <c r="O166"/>
  <c r="N166"/>
  <c r="M166"/>
  <c r="L166"/>
  <c r="K166"/>
  <c r="J166"/>
  <c r="I166"/>
  <c r="H166"/>
  <c r="G166"/>
  <c r="F166"/>
  <c r="E166"/>
  <c r="D166"/>
  <c r="C166"/>
  <c r="AG165"/>
  <c r="AF165"/>
  <c r="AE165"/>
  <c r="AD165"/>
  <c r="AC165"/>
  <c r="AB165"/>
  <c r="AA165"/>
  <c r="Z165"/>
  <c r="Y165"/>
  <c r="X165"/>
  <c r="W165"/>
  <c r="V165"/>
  <c r="U165"/>
  <c r="T165"/>
  <c r="S165"/>
  <c r="R165"/>
  <c r="Q165"/>
  <c r="P165"/>
  <c r="O165"/>
  <c r="N165"/>
  <c r="M165"/>
  <c r="L165"/>
  <c r="K165"/>
  <c r="J165"/>
  <c r="I165"/>
  <c r="H165"/>
  <c r="G165"/>
  <c r="F165"/>
  <c r="E165"/>
  <c r="D165"/>
  <c r="C165"/>
  <c r="AG164"/>
  <c r="AF164"/>
  <c r="AE164"/>
  <c r="AD164"/>
  <c r="AC164"/>
  <c r="AB164"/>
  <c r="AA164"/>
  <c r="Z164"/>
  <c r="Y164"/>
  <c r="X164"/>
  <c r="W164"/>
  <c r="V164"/>
  <c r="U164"/>
  <c r="T164"/>
  <c r="S164"/>
  <c r="R164"/>
  <c r="Q164"/>
  <c r="P164"/>
  <c r="O164"/>
  <c r="N164"/>
  <c r="M164"/>
  <c r="L164"/>
  <c r="K164"/>
  <c r="J164"/>
  <c r="I164"/>
  <c r="H164"/>
  <c r="G164"/>
  <c r="F164"/>
  <c r="E164"/>
  <c r="D164"/>
  <c r="C164"/>
  <c r="B164"/>
  <c r="AG162"/>
  <c r="AF162"/>
  <c r="AE162"/>
  <c r="AD162"/>
  <c r="AC162"/>
  <c r="AB162"/>
  <c r="AA162"/>
  <c r="Z162"/>
  <c r="Y162"/>
  <c r="X162"/>
  <c r="W162"/>
  <c r="V162"/>
  <c r="U162"/>
  <c r="T162"/>
  <c r="S162"/>
  <c r="R162"/>
  <c r="Q162"/>
  <c r="P162"/>
  <c r="O162"/>
  <c r="N162"/>
  <c r="M162"/>
  <c r="L162"/>
  <c r="K162"/>
  <c r="J162"/>
  <c r="I162"/>
  <c r="H162"/>
  <c r="G162"/>
  <c r="F162"/>
  <c r="E162"/>
  <c r="D162"/>
  <c r="C162"/>
  <c r="AG161"/>
  <c r="AF161"/>
  <c r="AE161"/>
  <c r="AD161"/>
  <c r="AC161"/>
  <c r="AB161"/>
  <c r="AA161"/>
  <c r="Z161"/>
  <c r="Y161"/>
  <c r="X161"/>
  <c r="W161"/>
  <c r="V161"/>
  <c r="U161"/>
  <c r="T161"/>
  <c r="S161"/>
  <c r="R161"/>
  <c r="Q161"/>
  <c r="P161"/>
  <c r="O161"/>
  <c r="N161"/>
  <c r="M161"/>
  <c r="L161"/>
  <c r="K161"/>
  <c r="J161"/>
  <c r="I161"/>
  <c r="H161"/>
  <c r="G161"/>
  <c r="F161"/>
  <c r="E161"/>
  <c r="D161"/>
  <c r="C161"/>
  <c r="AG160"/>
  <c r="AF160"/>
  <c r="AE160"/>
  <c r="AD160"/>
  <c r="AC160"/>
  <c r="AB160"/>
  <c r="AA160"/>
  <c r="Z160"/>
  <c r="Y160"/>
  <c r="X160"/>
  <c r="W160"/>
  <c r="V160"/>
  <c r="U160"/>
  <c r="T160"/>
  <c r="S160"/>
  <c r="R160"/>
  <c r="Q160"/>
  <c r="P160"/>
  <c r="O160"/>
  <c r="N160"/>
  <c r="M160"/>
  <c r="L160"/>
  <c r="K160"/>
  <c r="J160"/>
  <c r="I160"/>
  <c r="H160"/>
  <c r="G160"/>
  <c r="F160"/>
  <c r="E160"/>
  <c r="D160"/>
  <c r="C160"/>
  <c r="AG159"/>
  <c r="AF159"/>
  <c r="AE159"/>
  <c r="AD159"/>
  <c r="AC159"/>
  <c r="AB159"/>
  <c r="AA159"/>
  <c r="Z159"/>
  <c r="Y159"/>
  <c r="X159"/>
  <c r="W159"/>
  <c r="V159"/>
  <c r="U159"/>
  <c r="T159"/>
  <c r="S159"/>
  <c r="R159"/>
  <c r="Q159"/>
  <c r="P159"/>
  <c r="O159"/>
  <c r="N159"/>
  <c r="M159"/>
  <c r="L159"/>
  <c r="K159"/>
  <c r="J159"/>
  <c r="I159"/>
  <c r="H159"/>
  <c r="G159"/>
  <c r="F159"/>
  <c r="E159"/>
  <c r="D159"/>
  <c r="C159"/>
  <c r="B159"/>
  <c r="AG157"/>
  <c r="AF157"/>
  <c r="AE157"/>
  <c r="AD157"/>
  <c r="AC157"/>
  <c r="AB157"/>
  <c r="AA157"/>
  <c r="Z157"/>
  <c r="Y157"/>
  <c r="X157"/>
  <c r="W157"/>
  <c r="V157"/>
  <c r="U157"/>
  <c r="T157"/>
  <c r="S157"/>
  <c r="R157"/>
  <c r="Q157"/>
  <c r="P157"/>
  <c r="O157"/>
  <c r="N157"/>
  <c r="M157"/>
  <c r="L157"/>
  <c r="K157"/>
  <c r="J157"/>
  <c r="I157"/>
  <c r="H157"/>
  <c r="G157"/>
  <c r="F157"/>
  <c r="E157"/>
  <c r="D157"/>
  <c r="C157"/>
  <c r="AG156"/>
  <c r="AF156"/>
  <c r="AE156"/>
  <c r="AD156"/>
  <c r="AC156"/>
  <c r="AB156"/>
  <c r="AA156"/>
  <c r="Z156"/>
  <c r="Y156"/>
  <c r="X156"/>
  <c r="W156"/>
  <c r="V156"/>
  <c r="U156"/>
  <c r="T156"/>
  <c r="S156"/>
  <c r="R156"/>
  <c r="Q156"/>
  <c r="P156"/>
  <c r="O156"/>
  <c r="N156"/>
  <c r="M156"/>
  <c r="L156"/>
  <c r="K156"/>
  <c r="J156"/>
  <c r="I156"/>
  <c r="H156"/>
  <c r="G156"/>
  <c r="F156"/>
  <c r="E156"/>
  <c r="D156"/>
  <c r="C156"/>
  <c r="AE155"/>
  <c r="AD155"/>
  <c r="AC155"/>
  <c r="AB155"/>
  <c r="AA155"/>
  <c r="Z155"/>
  <c r="Y155"/>
  <c r="X155"/>
  <c r="W155"/>
  <c r="V155"/>
  <c r="U155"/>
  <c r="T155"/>
  <c r="S155"/>
  <c r="R155"/>
  <c r="Q155"/>
  <c r="P155"/>
  <c r="O155"/>
  <c r="N155"/>
  <c r="M155"/>
  <c r="L155"/>
  <c r="K155"/>
  <c r="J155"/>
  <c r="I155"/>
  <c r="H155"/>
  <c r="G155"/>
  <c r="F155"/>
  <c r="E155"/>
  <c r="D155"/>
  <c r="C155"/>
  <c r="AG154"/>
  <c r="AF154"/>
  <c r="AE154"/>
  <c r="AD154"/>
  <c r="AC154"/>
  <c r="AB154"/>
  <c r="AA154"/>
  <c r="Z154"/>
  <c r="Y154"/>
  <c r="X154"/>
  <c r="W154"/>
  <c r="V154"/>
  <c r="U154"/>
  <c r="T154"/>
  <c r="S154"/>
  <c r="R154"/>
  <c r="Q154"/>
  <c r="P154"/>
  <c r="O154"/>
  <c r="N154"/>
  <c r="M154"/>
  <c r="L154"/>
  <c r="K154"/>
  <c r="J154"/>
  <c r="I154"/>
  <c r="H154"/>
  <c r="G154"/>
  <c r="F154"/>
  <c r="E154"/>
  <c r="D154"/>
  <c r="C154"/>
  <c r="B154"/>
  <c r="AG152"/>
  <c r="AF152"/>
  <c r="AE152"/>
  <c r="AD152"/>
  <c r="AC152"/>
  <c r="AB152"/>
  <c r="AA152"/>
  <c r="Z152"/>
  <c r="Y152"/>
  <c r="X152"/>
  <c r="W152"/>
  <c r="V152"/>
  <c r="U152"/>
  <c r="T152"/>
  <c r="S152"/>
  <c r="R152"/>
  <c r="Q152"/>
  <c r="P152"/>
  <c r="O152"/>
  <c r="N152"/>
  <c r="M152"/>
  <c r="L152"/>
  <c r="K152"/>
  <c r="J152"/>
  <c r="I152"/>
  <c r="H152"/>
  <c r="G152"/>
  <c r="F152"/>
  <c r="E152"/>
  <c r="D152"/>
  <c r="C152"/>
  <c r="AG151"/>
  <c r="AF151"/>
  <c r="AE151"/>
  <c r="AD151"/>
  <c r="AC151"/>
  <c r="AB151"/>
  <c r="AA151"/>
  <c r="Z151"/>
  <c r="Y151"/>
  <c r="X151"/>
  <c r="W151"/>
  <c r="V151"/>
  <c r="U151"/>
  <c r="T151"/>
  <c r="S151"/>
  <c r="R151"/>
  <c r="Q151"/>
  <c r="P151"/>
  <c r="O151"/>
  <c r="N151"/>
  <c r="M151"/>
  <c r="L151"/>
  <c r="K151"/>
  <c r="J151"/>
  <c r="I151"/>
  <c r="H151"/>
  <c r="G151"/>
  <c r="F151"/>
  <c r="E151"/>
  <c r="D151"/>
  <c r="C151"/>
  <c r="AG150"/>
  <c r="AF150"/>
  <c r="AE150"/>
  <c r="AD150"/>
  <c r="AC150"/>
  <c r="AB150"/>
  <c r="AA150"/>
  <c r="Z150"/>
  <c r="Y150"/>
  <c r="X150"/>
  <c r="W150"/>
  <c r="V150"/>
  <c r="U150"/>
  <c r="T150"/>
  <c r="S150"/>
  <c r="R150"/>
  <c r="Q150"/>
  <c r="P150"/>
  <c r="O150"/>
  <c r="N150"/>
  <c r="M150"/>
  <c r="L150"/>
  <c r="K150"/>
  <c r="J150"/>
  <c r="I150"/>
  <c r="H150"/>
  <c r="G150"/>
  <c r="F150"/>
  <c r="E150"/>
  <c r="D150"/>
  <c r="C150"/>
  <c r="AG149"/>
  <c r="AF149"/>
  <c r="AE149"/>
  <c r="AD149"/>
  <c r="AC149"/>
  <c r="AB149"/>
  <c r="AA149"/>
  <c r="Z149"/>
  <c r="Y149"/>
  <c r="X149"/>
  <c r="W149"/>
  <c r="V149"/>
  <c r="U149"/>
  <c r="T149"/>
  <c r="S149"/>
  <c r="R149"/>
  <c r="Q149"/>
  <c r="P149"/>
  <c r="O149"/>
  <c r="N149"/>
  <c r="M149"/>
  <c r="L149"/>
  <c r="K149"/>
  <c r="J149"/>
  <c r="I149"/>
  <c r="H149"/>
  <c r="G149"/>
  <c r="F149"/>
  <c r="E149"/>
  <c r="D149"/>
  <c r="C149"/>
  <c r="B149"/>
  <c r="AG147"/>
  <c r="AF147"/>
  <c r="AE147"/>
  <c r="AD147"/>
  <c r="AC147"/>
  <c r="AB147"/>
  <c r="AA147"/>
  <c r="Z147"/>
  <c r="Y147"/>
  <c r="X147"/>
  <c r="W147"/>
  <c r="V147"/>
  <c r="U147"/>
  <c r="T147"/>
  <c r="S147"/>
  <c r="R147"/>
  <c r="Q147"/>
  <c r="P147"/>
  <c r="O147"/>
  <c r="N147"/>
  <c r="M147"/>
  <c r="L147"/>
  <c r="K147"/>
  <c r="J147"/>
  <c r="I147"/>
  <c r="H147"/>
  <c r="G147"/>
  <c r="F147"/>
  <c r="E147"/>
  <c r="D147"/>
  <c r="C147"/>
  <c r="AG146"/>
  <c r="AF146"/>
  <c r="AE146"/>
  <c r="AD146"/>
  <c r="AC146"/>
  <c r="AB146"/>
  <c r="AA146"/>
  <c r="Z146"/>
  <c r="Y146"/>
  <c r="X146"/>
  <c r="W146"/>
  <c r="V146"/>
  <c r="U146"/>
  <c r="T146"/>
  <c r="S146"/>
  <c r="R146"/>
  <c r="Q146"/>
  <c r="P146"/>
  <c r="O146"/>
  <c r="N146"/>
  <c r="M146"/>
  <c r="L146"/>
  <c r="K146"/>
  <c r="J146"/>
  <c r="I146"/>
  <c r="H146"/>
  <c r="G146"/>
  <c r="F146"/>
  <c r="E146"/>
  <c r="D146"/>
  <c r="C146"/>
  <c r="AG145"/>
  <c r="AF145"/>
  <c r="AE145"/>
  <c r="AD145"/>
  <c r="AC145"/>
  <c r="AB145"/>
  <c r="AA145"/>
  <c r="Z145"/>
  <c r="Y145"/>
  <c r="X145"/>
  <c r="W145"/>
  <c r="V145"/>
  <c r="U145"/>
  <c r="T145"/>
  <c r="S145"/>
  <c r="R145"/>
  <c r="Q145"/>
  <c r="P145"/>
  <c r="O145"/>
  <c r="N145"/>
  <c r="M145"/>
  <c r="L145"/>
  <c r="K145"/>
  <c r="J145"/>
  <c r="I145"/>
  <c r="H145"/>
  <c r="G145"/>
  <c r="F145"/>
  <c r="E145"/>
  <c r="D145"/>
  <c r="C145"/>
  <c r="AG144"/>
  <c r="AF144"/>
  <c r="AE144"/>
  <c r="AD144"/>
  <c r="AC144"/>
  <c r="AB144"/>
  <c r="AA144"/>
  <c r="Z144"/>
  <c r="Y144"/>
  <c r="X144"/>
  <c r="W144"/>
  <c r="V144"/>
  <c r="U144"/>
  <c r="T144"/>
  <c r="S144"/>
  <c r="R144"/>
  <c r="Q144"/>
  <c r="P144"/>
  <c r="O144"/>
  <c r="N144"/>
  <c r="M144"/>
  <c r="L144"/>
  <c r="K144"/>
  <c r="J144"/>
  <c r="I144"/>
  <c r="H144"/>
  <c r="G144"/>
  <c r="F144"/>
  <c r="E144"/>
  <c r="D144"/>
  <c r="C144"/>
  <c r="B144"/>
  <c r="AG142"/>
  <c r="AF142"/>
  <c r="AE142"/>
  <c r="AD142"/>
  <c r="AC142"/>
  <c r="AB142"/>
  <c r="AA142"/>
  <c r="Z142"/>
  <c r="Y142"/>
  <c r="X142"/>
  <c r="W142"/>
  <c r="V142"/>
  <c r="U142"/>
  <c r="T142"/>
  <c r="S142"/>
  <c r="R142"/>
  <c r="Q142"/>
  <c r="P142"/>
  <c r="O142"/>
  <c r="N142"/>
  <c r="M142"/>
  <c r="L142"/>
  <c r="K142"/>
  <c r="J142"/>
  <c r="I142"/>
  <c r="H142"/>
  <c r="G142"/>
  <c r="F142"/>
  <c r="E142"/>
  <c r="D142"/>
  <c r="C142"/>
  <c r="AG141"/>
  <c r="AF141"/>
  <c r="AE141"/>
  <c r="AD141"/>
  <c r="AC141"/>
  <c r="AB141"/>
  <c r="AA141"/>
  <c r="Z141"/>
  <c r="Y141"/>
  <c r="X141"/>
  <c r="W141"/>
  <c r="V141"/>
  <c r="U141"/>
  <c r="T141"/>
  <c r="S141"/>
  <c r="R141"/>
  <c r="Q141"/>
  <c r="P141"/>
  <c r="O141"/>
  <c r="N141"/>
  <c r="M141"/>
  <c r="L141"/>
  <c r="K141"/>
  <c r="J141"/>
  <c r="I141"/>
  <c r="H141"/>
  <c r="G141"/>
  <c r="F141"/>
  <c r="E141"/>
  <c r="D141"/>
  <c r="C141"/>
  <c r="AG140"/>
  <c r="AF140"/>
  <c r="AE140"/>
  <c r="AD140"/>
  <c r="AC140"/>
  <c r="AB140"/>
  <c r="AA140"/>
  <c r="Z140"/>
  <c r="Y140"/>
  <c r="X140"/>
  <c r="W140"/>
  <c r="V140"/>
  <c r="U140"/>
  <c r="T140"/>
  <c r="S140"/>
  <c r="R140"/>
  <c r="Q140"/>
  <c r="P140"/>
  <c r="O140"/>
  <c r="N140"/>
  <c r="M140"/>
  <c r="L140"/>
  <c r="K140"/>
  <c r="J140"/>
  <c r="I140"/>
  <c r="H140"/>
  <c r="G140"/>
  <c r="F140"/>
  <c r="E140"/>
  <c r="D140"/>
  <c r="C140"/>
  <c r="AG139"/>
  <c r="AF139"/>
  <c r="AE139"/>
  <c r="AD139"/>
  <c r="AC139"/>
  <c r="AB139"/>
  <c r="AA139"/>
  <c r="Z139"/>
  <c r="Y139"/>
  <c r="X139"/>
  <c r="W139"/>
  <c r="V139"/>
  <c r="U139"/>
  <c r="T139"/>
  <c r="S139"/>
  <c r="R139"/>
  <c r="Q139"/>
  <c r="P139"/>
  <c r="O139"/>
  <c r="N139"/>
  <c r="M139"/>
  <c r="L139"/>
  <c r="K139"/>
  <c r="J139"/>
  <c r="I139"/>
  <c r="H139"/>
  <c r="G139"/>
  <c r="F139"/>
  <c r="E139"/>
  <c r="D139"/>
  <c r="C139"/>
  <c r="B139"/>
  <c r="AG137"/>
  <c r="AF137"/>
  <c r="AE137"/>
  <c r="AD137"/>
  <c r="AC137"/>
  <c r="AB137"/>
  <c r="AA137"/>
  <c r="Z137"/>
  <c r="Y137"/>
  <c r="X137"/>
  <c r="W137"/>
  <c r="V137"/>
  <c r="U137"/>
  <c r="T137"/>
  <c r="S137"/>
  <c r="R137"/>
  <c r="Q137"/>
  <c r="P137"/>
  <c r="O137"/>
  <c r="N137"/>
  <c r="M137"/>
  <c r="L137"/>
  <c r="K137"/>
  <c r="J137"/>
  <c r="I137"/>
  <c r="H137"/>
  <c r="G137"/>
  <c r="F137"/>
  <c r="E137"/>
  <c r="D137"/>
  <c r="C137"/>
  <c r="AG136"/>
  <c r="AF136"/>
  <c r="AE136"/>
  <c r="AD136"/>
  <c r="AC136"/>
  <c r="AB136"/>
  <c r="AA136"/>
  <c r="Z136"/>
  <c r="Y136"/>
  <c r="X136"/>
  <c r="W136"/>
  <c r="V136"/>
  <c r="U136"/>
  <c r="T136"/>
  <c r="S136"/>
  <c r="R136"/>
  <c r="Q136"/>
  <c r="P136"/>
  <c r="O136"/>
  <c r="N136"/>
  <c r="M136"/>
  <c r="L136"/>
  <c r="K136"/>
  <c r="J136"/>
  <c r="I136"/>
  <c r="H136"/>
  <c r="G136"/>
  <c r="F136"/>
  <c r="E136"/>
  <c r="D136"/>
  <c r="C136"/>
  <c r="AG135"/>
  <c r="AF135"/>
  <c r="AE135"/>
  <c r="AD135"/>
  <c r="AC135"/>
  <c r="AB135"/>
  <c r="AA135"/>
  <c r="Z135"/>
  <c r="Y135"/>
  <c r="X135"/>
  <c r="W135"/>
  <c r="V135"/>
  <c r="U135"/>
  <c r="T135"/>
  <c r="S135"/>
  <c r="R135"/>
  <c r="Q135"/>
  <c r="P135"/>
  <c r="O135"/>
  <c r="N135"/>
  <c r="M135"/>
  <c r="L135"/>
  <c r="K135"/>
  <c r="J135"/>
  <c r="I135"/>
  <c r="H135"/>
  <c r="G135"/>
  <c r="F135"/>
  <c r="E135"/>
  <c r="D135"/>
  <c r="C135"/>
  <c r="AG134"/>
  <c r="AF134"/>
  <c r="AE134"/>
  <c r="AD134"/>
  <c r="AC134"/>
  <c r="AB134"/>
  <c r="AA134"/>
  <c r="Z134"/>
  <c r="Y134"/>
  <c r="X134"/>
  <c r="W134"/>
  <c r="V134"/>
  <c r="U134"/>
  <c r="T134"/>
  <c r="S134"/>
  <c r="R134"/>
  <c r="Q134"/>
  <c r="P134"/>
  <c r="O134"/>
  <c r="N134"/>
  <c r="M134"/>
  <c r="L134"/>
  <c r="K134"/>
  <c r="J134"/>
  <c r="I134"/>
  <c r="H134"/>
  <c r="G134"/>
  <c r="F134"/>
  <c r="E134"/>
  <c r="D134"/>
  <c r="C134"/>
  <c r="B134"/>
  <c r="AG132"/>
  <c r="AF132"/>
  <c r="AE132"/>
  <c r="AD132"/>
  <c r="AC132"/>
  <c r="AB132"/>
  <c r="AA132"/>
  <c r="Z132"/>
  <c r="Y132"/>
  <c r="X132"/>
  <c r="W132"/>
  <c r="V132"/>
  <c r="U132"/>
  <c r="T132"/>
  <c r="S132"/>
  <c r="R132"/>
  <c r="Q132"/>
  <c r="P132"/>
  <c r="O132"/>
  <c r="N132"/>
  <c r="M132"/>
  <c r="L132"/>
  <c r="K132"/>
  <c r="J132"/>
  <c r="I132"/>
  <c r="H132"/>
  <c r="G132"/>
  <c r="F132"/>
  <c r="E132"/>
  <c r="D132"/>
  <c r="C132"/>
  <c r="C90"/>
  <c r="C89"/>
  <c r="C91"/>
  <c r="C92"/>
  <c r="D90"/>
  <c r="D89"/>
  <c r="D91"/>
  <c r="D92"/>
  <c r="E90"/>
  <c r="E89"/>
  <c r="E91"/>
  <c r="E92"/>
  <c r="F90"/>
  <c r="F89"/>
  <c r="F91"/>
  <c r="F92"/>
  <c r="G90"/>
  <c r="G89"/>
  <c r="G91"/>
  <c r="G92"/>
  <c r="H90"/>
  <c r="H89"/>
  <c r="H91"/>
  <c r="H92"/>
  <c r="I90"/>
  <c r="I89"/>
  <c r="I91"/>
  <c r="I92"/>
  <c r="J90"/>
  <c r="J89"/>
  <c r="J91"/>
  <c r="J92"/>
  <c r="K90"/>
  <c r="K89"/>
  <c r="K91"/>
  <c r="K92"/>
  <c r="L90"/>
  <c r="L89"/>
  <c r="L91"/>
  <c r="L92"/>
  <c r="M90"/>
  <c r="M89"/>
  <c r="M91"/>
  <c r="M92"/>
  <c r="N90"/>
  <c r="N89"/>
  <c r="N91"/>
  <c r="N92"/>
  <c r="O90"/>
  <c r="O89"/>
  <c r="O91"/>
  <c r="O92"/>
  <c r="P90"/>
  <c r="P89"/>
  <c r="P91"/>
  <c r="P92"/>
  <c r="Q90"/>
  <c r="Q89"/>
  <c r="Q91"/>
  <c r="Q92"/>
  <c r="R90"/>
  <c r="R89"/>
  <c r="R91"/>
  <c r="R92"/>
  <c r="S90"/>
  <c r="S89"/>
  <c r="S91"/>
  <c r="S92"/>
  <c r="T90"/>
  <c r="T89"/>
  <c r="T91"/>
  <c r="T92"/>
  <c r="U90"/>
  <c r="U89"/>
  <c r="U91"/>
  <c r="U92"/>
  <c r="V90"/>
  <c r="V89"/>
  <c r="V91"/>
  <c r="V92"/>
  <c r="W90"/>
  <c r="W89"/>
  <c r="W91"/>
  <c r="W92"/>
  <c r="X90"/>
  <c r="X89"/>
  <c r="X91"/>
  <c r="X92"/>
  <c r="Y90"/>
  <c r="Y89"/>
  <c r="Y91"/>
  <c r="Y92"/>
  <c r="Z90"/>
  <c r="Z89"/>
  <c r="Z91"/>
  <c r="Z92"/>
  <c r="AA90"/>
  <c r="AA89"/>
  <c r="AA91"/>
  <c r="AA92"/>
  <c r="AB90"/>
  <c r="AB89"/>
  <c r="AB91"/>
  <c r="AB92"/>
  <c r="AC90"/>
  <c r="AC89"/>
  <c r="AC91"/>
  <c r="AC92"/>
  <c r="AD90"/>
  <c r="AD89"/>
  <c r="AD91"/>
  <c r="AD92"/>
  <c r="AE90"/>
  <c r="AE89"/>
  <c r="AE91"/>
  <c r="AE92"/>
  <c r="AF90"/>
  <c r="AF89"/>
  <c r="AF91"/>
  <c r="AF92"/>
  <c r="AG90"/>
  <c r="AG89"/>
  <c r="AG91"/>
  <c r="AG92"/>
  <c r="AI92"/>
  <c r="C27"/>
  <c r="C99"/>
  <c r="C98"/>
  <c r="C100"/>
  <c r="C101"/>
  <c r="D99"/>
  <c r="D98"/>
  <c r="D100"/>
  <c r="D101"/>
  <c r="E99"/>
  <c r="E98"/>
  <c r="E100"/>
  <c r="E101"/>
  <c r="F99"/>
  <c r="F98"/>
  <c r="F100"/>
  <c r="F101"/>
  <c r="G99"/>
  <c r="G98"/>
  <c r="G100"/>
  <c r="G101"/>
  <c r="H99"/>
  <c r="H98"/>
  <c r="H100"/>
  <c r="H101"/>
  <c r="I99"/>
  <c r="I98"/>
  <c r="I100"/>
  <c r="I101"/>
  <c r="J99"/>
  <c r="J98"/>
  <c r="J100"/>
  <c r="J101"/>
  <c r="K99"/>
  <c r="K98"/>
  <c r="K100"/>
  <c r="K101"/>
  <c r="L99"/>
  <c r="L98"/>
  <c r="L100"/>
  <c r="L101"/>
  <c r="M99"/>
  <c r="M98"/>
  <c r="M100"/>
  <c r="M101"/>
  <c r="N99"/>
  <c r="N98"/>
  <c r="N100"/>
  <c r="N101"/>
  <c r="O99"/>
  <c r="O98"/>
  <c r="O100"/>
  <c r="O101"/>
  <c r="P99"/>
  <c r="P98"/>
  <c r="P100"/>
  <c r="P101"/>
  <c r="Q99"/>
  <c r="Q98"/>
  <c r="Q100"/>
  <c r="Q101"/>
  <c r="R99"/>
  <c r="R98"/>
  <c r="R100"/>
  <c r="R101"/>
  <c r="S99"/>
  <c r="S98"/>
  <c r="S100"/>
  <c r="S101"/>
  <c r="T99"/>
  <c r="T98"/>
  <c r="T100"/>
  <c r="T101"/>
  <c r="U99"/>
  <c r="U98"/>
  <c r="U100"/>
  <c r="U101"/>
  <c r="V99"/>
  <c r="V98"/>
  <c r="V100"/>
  <c r="V101"/>
  <c r="W99"/>
  <c r="W98"/>
  <c r="W100"/>
  <c r="W101"/>
  <c r="X99"/>
  <c r="X98"/>
  <c r="X100"/>
  <c r="X101"/>
  <c r="Y99"/>
  <c r="Y98"/>
  <c r="Y100"/>
  <c r="Y101"/>
  <c r="Z99"/>
  <c r="Z98"/>
  <c r="Z100"/>
  <c r="Z101"/>
  <c r="AA99"/>
  <c r="AA98"/>
  <c r="AA100"/>
  <c r="AA101"/>
  <c r="AB99"/>
  <c r="AB98"/>
  <c r="AB100"/>
  <c r="AB101"/>
  <c r="AC99"/>
  <c r="AC98"/>
  <c r="AC100"/>
  <c r="AC101"/>
  <c r="AD99"/>
  <c r="AD98"/>
  <c r="AD100"/>
  <c r="AD101"/>
  <c r="AE99"/>
  <c r="AE98"/>
  <c r="AE100"/>
  <c r="AE101"/>
  <c r="AF99"/>
  <c r="AF98"/>
  <c r="AF100"/>
  <c r="AF101"/>
  <c r="AI101"/>
  <c r="C28"/>
  <c r="C108"/>
  <c r="C107"/>
  <c r="C109"/>
  <c r="C110"/>
  <c r="D108"/>
  <c r="D107"/>
  <c r="D109"/>
  <c r="D110"/>
  <c r="E108"/>
  <c r="E107"/>
  <c r="E109"/>
  <c r="E110"/>
  <c r="F108"/>
  <c r="F107"/>
  <c r="F109"/>
  <c r="F110"/>
  <c r="G108"/>
  <c r="G107"/>
  <c r="G109"/>
  <c r="G110"/>
  <c r="H108"/>
  <c r="H107"/>
  <c r="H109"/>
  <c r="H110"/>
  <c r="I108"/>
  <c r="I107"/>
  <c r="I109"/>
  <c r="I110"/>
  <c r="J108"/>
  <c r="J107"/>
  <c r="J109"/>
  <c r="J110"/>
  <c r="K108"/>
  <c r="K107"/>
  <c r="K109"/>
  <c r="K110"/>
  <c r="L108"/>
  <c r="L107"/>
  <c r="L109"/>
  <c r="L110"/>
  <c r="M108"/>
  <c r="M107"/>
  <c r="M109"/>
  <c r="M110"/>
  <c r="N108"/>
  <c r="N107"/>
  <c r="N109"/>
  <c r="N110"/>
  <c r="O108"/>
  <c r="O107"/>
  <c r="O109"/>
  <c r="O110"/>
  <c r="P108"/>
  <c r="P107"/>
  <c r="P109"/>
  <c r="P110"/>
  <c r="Q108"/>
  <c r="Q107"/>
  <c r="Q109"/>
  <c r="Q110"/>
  <c r="R108"/>
  <c r="R107"/>
  <c r="R109"/>
  <c r="R110"/>
  <c r="S108"/>
  <c r="S107"/>
  <c r="S109"/>
  <c r="S110"/>
  <c r="T108"/>
  <c r="T107"/>
  <c r="T109"/>
  <c r="T110"/>
  <c r="U108"/>
  <c r="U107"/>
  <c r="U109"/>
  <c r="U110"/>
  <c r="V108"/>
  <c r="V107"/>
  <c r="V109"/>
  <c r="V110"/>
  <c r="W108"/>
  <c r="W107"/>
  <c r="W109"/>
  <c r="W110"/>
  <c r="X108"/>
  <c r="X107"/>
  <c r="X109"/>
  <c r="X110"/>
  <c r="Y108"/>
  <c r="Y107"/>
  <c r="Y109"/>
  <c r="Y110"/>
  <c r="Z108"/>
  <c r="Z107"/>
  <c r="Z109"/>
  <c r="Z110"/>
  <c r="AA108"/>
  <c r="AA107"/>
  <c r="AA109"/>
  <c r="AA110"/>
  <c r="AB108"/>
  <c r="AB107"/>
  <c r="AB109"/>
  <c r="AB110"/>
  <c r="AC108"/>
  <c r="AC107"/>
  <c r="AC109"/>
  <c r="AC110"/>
  <c r="AD108"/>
  <c r="AD107"/>
  <c r="AD109"/>
  <c r="AD110"/>
  <c r="AE108"/>
  <c r="AE107"/>
  <c r="AE109"/>
  <c r="AE110"/>
  <c r="AF108"/>
  <c r="AF107"/>
  <c r="AF109"/>
  <c r="AF110"/>
  <c r="AG108"/>
  <c r="AG107"/>
  <c r="AG109"/>
  <c r="AG110"/>
  <c r="AI110"/>
  <c r="C29"/>
  <c r="C117"/>
  <c r="C116"/>
  <c r="C118"/>
  <c r="C119"/>
  <c r="D117"/>
  <c r="D116"/>
  <c r="D118"/>
  <c r="D119"/>
  <c r="E117"/>
  <c r="E116"/>
  <c r="E118"/>
  <c r="E119"/>
  <c r="F117"/>
  <c r="F116"/>
  <c r="F118"/>
  <c r="F119"/>
  <c r="G117"/>
  <c r="G116"/>
  <c r="G118"/>
  <c r="G119"/>
  <c r="H117"/>
  <c r="H116"/>
  <c r="H118"/>
  <c r="H119"/>
  <c r="I117"/>
  <c r="I116"/>
  <c r="I118"/>
  <c r="I119"/>
  <c r="J117"/>
  <c r="J116"/>
  <c r="J118"/>
  <c r="J119"/>
  <c r="K117"/>
  <c r="K116"/>
  <c r="K118"/>
  <c r="K119"/>
  <c r="L117"/>
  <c r="L116"/>
  <c r="L118"/>
  <c r="L119"/>
  <c r="M117"/>
  <c r="M116"/>
  <c r="M118"/>
  <c r="M119"/>
  <c r="N117"/>
  <c r="N116"/>
  <c r="N118"/>
  <c r="N119"/>
  <c r="O117"/>
  <c r="O116"/>
  <c r="O118"/>
  <c r="O119"/>
  <c r="P117"/>
  <c r="P116"/>
  <c r="P118"/>
  <c r="P119"/>
  <c r="Q117"/>
  <c r="Q116"/>
  <c r="Q118"/>
  <c r="Q119"/>
  <c r="R117"/>
  <c r="R116"/>
  <c r="R118"/>
  <c r="R119"/>
  <c r="S117"/>
  <c r="S116"/>
  <c r="S118"/>
  <c r="S119"/>
  <c r="T117"/>
  <c r="T116"/>
  <c r="T118"/>
  <c r="T119"/>
  <c r="U117"/>
  <c r="U116"/>
  <c r="U118"/>
  <c r="U119"/>
  <c r="V117"/>
  <c r="V116"/>
  <c r="V118"/>
  <c r="V119"/>
  <c r="W117"/>
  <c r="W116"/>
  <c r="W118"/>
  <c r="W119"/>
  <c r="X117"/>
  <c r="X116"/>
  <c r="X118"/>
  <c r="X119"/>
  <c r="Y117"/>
  <c r="Y116"/>
  <c r="Y118"/>
  <c r="Y119"/>
  <c r="Z117"/>
  <c r="Z116"/>
  <c r="Z118"/>
  <c r="Z119"/>
  <c r="AA117"/>
  <c r="AA116"/>
  <c r="AA118"/>
  <c r="AA119"/>
  <c r="AB117"/>
  <c r="AB116"/>
  <c r="AB118"/>
  <c r="AB119"/>
  <c r="AC117"/>
  <c r="AC116"/>
  <c r="AC118"/>
  <c r="AC119"/>
  <c r="AD117"/>
  <c r="AD116"/>
  <c r="AD118"/>
  <c r="AD119"/>
  <c r="AE117"/>
  <c r="AE116"/>
  <c r="AE118"/>
  <c r="AE119"/>
  <c r="AF117"/>
  <c r="AF116"/>
  <c r="AF118"/>
  <c r="AF119"/>
  <c r="AI119"/>
  <c r="C30"/>
  <c r="AG131"/>
  <c r="AF131"/>
  <c r="AE131"/>
  <c r="AD131"/>
  <c r="AC131"/>
  <c r="AB131"/>
  <c r="AA131"/>
  <c r="Z131"/>
  <c r="Y131"/>
  <c r="X131"/>
  <c r="W131"/>
  <c r="V131"/>
  <c r="U131"/>
  <c r="T131"/>
  <c r="S131"/>
  <c r="R131"/>
  <c r="Q131"/>
  <c r="P131"/>
  <c r="O131"/>
  <c r="N131"/>
  <c r="M131"/>
  <c r="L131"/>
  <c r="K131"/>
  <c r="J131"/>
  <c r="I131"/>
  <c r="H131"/>
  <c r="G131"/>
  <c r="F131"/>
  <c r="E131"/>
  <c r="D131"/>
  <c r="C131"/>
  <c r="AG130"/>
  <c r="AF130"/>
  <c r="AE130"/>
  <c r="AD130"/>
  <c r="AC130"/>
  <c r="AB130"/>
  <c r="AA130"/>
  <c r="Z130"/>
  <c r="Y130"/>
  <c r="X130"/>
  <c r="W130"/>
  <c r="V130"/>
  <c r="U130"/>
  <c r="T130"/>
  <c r="S130"/>
  <c r="R130"/>
  <c r="Q130"/>
  <c r="P130"/>
  <c r="O130"/>
  <c r="N130"/>
  <c r="M130"/>
  <c r="L130"/>
  <c r="K130"/>
  <c r="J130"/>
  <c r="I130"/>
  <c r="H130"/>
  <c r="G130"/>
  <c r="F130"/>
  <c r="E130"/>
  <c r="D130"/>
  <c r="C130"/>
  <c r="AG129"/>
  <c r="AF129"/>
  <c r="AE129"/>
  <c r="AD129"/>
  <c r="AC129"/>
  <c r="AB129"/>
  <c r="AA129"/>
  <c r="Z129"/>
  <c r="Y129"/>
  <c r="X129"/>
  <c r="W129"/>
  <c r="V129"/>
  <c r="U129"/>
  <c r="T129"/>
  <c r="S129"/>
  <c r="R129"/>
  <c r="Q129"/>
  <c r="P129"/>
  <c r="O129"/>
  <c r="N129"/>
  <c r="M129"/>
  <c r="L129"/>
  <c r="K129"/>
  <c r="J129"/>
  <c r="I129"/>
  <c r="H129"/>
  <c r="G129"/>
  <c r="F129"/>
  <c r="E129"/>
  <c r="D129"/>
  <c r="C129"/>
  <c r="B129"/>
  <c r="C123"/>
  <c r="D123"/>
  <c r="E123"/>
  <c r="F123"/>
  <c r="G123"/>
  <c r="H123"/>
  <c r="I123"/>
  <c r="J123"/>
  <c r="K123"/>
  <c r="L123"/>
  <c r="M123"/>
  <c r="N123"/>
  <c r="O123"/>
  <c r="P123"/>
  <c r="Q123"/>
  <c r="R123"/>
  <c r="S123"/>
  <c r="T123"/>
  <c r="U123"/>
  <c r="V123"/>
  <c r="W123"/>
  <c r="X123"/>
  <c r="Y123"/>
  <c r="Z123"/>
  <c r="AA123"/>
  <c r="AB123"/>
  <c r="AC123"/>
  <c r="AD123"/>
  <c r="AE123"/>
  <c r="AF123"/>
  <c r="AI123"/>
  <c r="AJ123"/>
  <c r="AK123"/>
  <c r="AL123"/>
  <c r="C122"/>
  <c r="D122"/>
  <c r="E122"/>
  <c r="F122"/>
  <c r="G122"/>
  <c r="H122"/>
  <c r="I122"/>
  <c r="J122"/>
  <c r="K122"/>
  <c r="L122"/>
  <c r="M122"/>
  <c r="N122"/>
  <c r="O122"/>
  <c r="P122"/>
  <c r="Q122"/>
  <c r="R122"/>
  <c r="S122"/>
  <c r="T122"/>
  <c r="U122"/>
  <c r="V122"/>
  <c r="W122"/>
  <c r="X122"/>
  <c r="Y122"/>
  <c r="Z122"/>
  <c r="AA122"/>
  <c r="AB122"/>
  <c r="AC122"/>
  <c r="AD122"/>
  <c r="AE122"/>
  <c r="AF122"/>
  <c r="AI122"/>
  <c r="AJ122"/>
  <c r="AK122"/>
  <c r="AL122"/>
  <c r="C121"/>
  <c r="D121"/>
  <c r="E121"/>
  <c r="F121"/>
  <c r="G121"/>
  <c r="H121"/>
  <c r="I121"/>
  <c r="J121"/>
  <c r="K121"/>
  <c r="L121"/>
  <c r="M121"/>
  <c r="N121"/>
  <c r="O121"/>
  <c r="P121"/>
  <c r="Q121"/>
  <c r="R121"/>
  <c r="S121"/>
  <c r="T121"/>
  <c r="U121"/>
  <c r="V121"/>
  <c r="W121"/>
  <c r="X121"/>
  <c r="Y121"/>
  <c r="Z121"/>
  <c r="AA121"/>
  <c r="AB121"/>
  <c r="AC121"/>
  <c r="AD121"/>
  <c r="AE121"/>
  <c r="AF121"/>
  <c r="AI121"/>
  <c r="AJ121"/>
  <c r="AK121"/>
  <c r="AL121"/>
  <c r="C120"/>
  <c r="D120"/>
  <c r="E120"/>
  <c r="F120"/>
  <c r="G120"/>
  <c r="H120"/>
  <c r="I120"/>
  <c r="J120"/>
  <c r="K120"/>
  <c r="L120"/>
  <c r="M120"/>
  <c r="N120"/>
  <c r="O120"/>
  <c r="P120"/>
  <c r="Q120"/>
  <c r="R120"/>
  <c r="S120"/>
  <c r="T120"/>
  <c r="U120"/>
  <c r="V120"/>
  <c r="W120"/>
  <c r="X120"/>
  <c r="Y120"/>
  <c r="Z120"/>
  <c r="AA120"/>
  <c r="AB120"/>
  <c r="AC120"/>
  <c r="AD120"/>
  <c r="AE120"/>
  <c r="AF120"/>
  <c r="AI120"/>
  <c r="AJ120"/>
  <c r="AK120"/>
  <c r="AL120"/>
  <c r="AJ119"/>
  <c r="AK119"/>
  <c r="AL119"/>
  <c r="AK118"/>
  <c r="AJ118"/>
  <c r="AI118"/>
  <c r="B116"/>
  <c r="C114"/>
  <c r="D114"/>
  <c r="E114"/>
  <c r="F114"/>
  <c r="G114"/>
  <c r="H114"/>
  <c r="I114"/>
  <c r="J114"/>
  <c r="K114"/>
  <c r="L114"/>
  <c r="M114"/>
  <c r="N114"/>
  <c r="O114"/>
  <c r="P114"/>
  <c r="Q114"/>
  <c r="R114"/>
  <c r="S114"/>
  <c r="T114"/>
  <c r="U114"/>
  <c r="V114"/>
  <c r="W114"/>
  <c r="X114"/>
  <c r="Y114"/>
  <c r="Z114"/>
  <c r="AA114"/>
  <c r="AB114"/>
  <c r="AC114"/>
  <c r="AD114"/>
  <c r="AE114"/>
  <c r="AF114"/>
  <c r="AG114"/>
  <c r="AI114"/>
  <c r="AJ114"/>
  <c r="AK114"/>
  <c r="AL114"/>
  <c r="C113"/>
  <c r="D113"/>
  <c r="E113"/>
  <c r="F113"/>
  <c r="G113"/>
  <c r="H113"/>
  <c r="I113"/>
  <c r="J113"/>
  <c r="K113"/>
  <c r="L113"/>
  <c r="M113"/>
  <c r="N113"/>
  <c r="O113"/>
  <c r="P113"/>
  <c r="Q113"/>
  <c r="R113"/>
  <c r="S113"/>
  <c r="T113"/>
  <c r="U113"/>
  <c r="V113"/>
  <c r="W113"/>
  <c r="X113"/>
  <c r="Y113"/>
  <c r="Z113"/>
  <c r="AA113"/>
  <c r="AB113"/>
  <c r="AC113"/>
  <c r="AD113"/>
  <c r="AE113"/>
  <c r="AF113"/>
  <c r="AG113"/>
  <c r="AI113"/>
  <c r="AJ113"/>
  <c r="AK113"/>
  <c r="AL113"/>
  <c r="C112"/>
  <c r="D112"/>
  <c r="E112"/>
  <c r="F112"/>
  <c r="G112"/>
  <c r="H112"/>
  <c r="I112"/>
  <c r="J112"/>
  <c r="K112"/>
  <c r="L112"/>
  <c r="M112"/>
  <c r="N112"/>
  <c r="O112"/>
  <c r="P112"/>
  <c r="Q112"/>
  <c r="R112"/>
  <c r="S112"/>
  <c r="T112"/>
  <c r="U112"/>
  <c r="V112"/>
  <c r="W112"/>
  <c r="X112"/>
  <c r="Y112"/>
  <c r="Z112"/>
  <c r="AA112"/>
  <c r="AB112"/>
  <c r="AC112"/>
  <c r="AD112"/>
  <c r="AE112"/>
  <c r="AF112"/>
  <c r="AG112"/>
  <c r="AI112"/>
  <c r="AJ112"/>
  <c r="AK112"/>
  <c r="AL112"/>
  <c r="C111"/>
  <c r="D111"/>
  <c r="E111"/>
  <c r="F111"/>
  <c r="G111"/>
  <c r="H111"/>
  <c r="I111"/>
  <c r="J111"/>
  <c r="K111"/>
  <c r="L111"/>
  <c r="M111"/>
  <c r="N111"/>
  <c r="O111"/>
  <c r="P111"/>
  <c r="Q111"/>
  <c r="R111"/>
  <c r="S111"/>
  <c r="T111"/>
  <c r="U111"/>
  <c r="V111"/>
  <c r="W111"/>
  <c r="X111"/>
  <c r="Y111"/>
  <c r="Z111"/>
  <c r="AA111"/>
  <c r="AB111"/>
  <c r="AC111"/>
  <c r="AD111"/>
  <c r="AE111"/>
  <c r="AF111"/>
  <c r="AG111"/>
  <c r="AI111"/>
  <c r="AJ111"/>
  <c r="AK111"/>
  <c r="AL111"/>
  <c r="AJ110"/>
  <c r="AK110"/>
  <c r="AL110"/>
  <c r="AK109"/>
  <c r="AJ109"/>
  <c r="AI109"/>
  <c r="B107"/>
  <c r="C105"/>
  <c r="D105"/>
  <c r="E105"/>
  <c r="F105"/>
  <c r="G105"/>
  <c r="H105"/>
  <c r="I105"/>
  <c r="J105"/>
  <c r="K105"/>
  <c r="L105"/>
  <c r="M105"/>
  <c r="N105"/>
  <c r="O105"/>
  <c r="P105"/>
  <c r="Q105"/>
  <c r="R105"/>
  <c r="S105"/>
  <c r="T105"/>
  <c r="U105"/>
  <c r="V105"/>
  <c r="W105"/>
  <c r="X105"/>
  <c r="Y105"/>
  <c r="Z105"/>
  <c r="AA105"/>
  <c r="AB105"/>
  <c r="AC105"/>
  <c r="AD105"/>
  <c r="AE105"/>
  <c r="AF105"/>
  <c r="AI105"/>
  <c r="AJ105"/>
  <c r="AK105"/>
  <c r="AL105"/>
  <c r="C104"/>
  <c r="D104"/>
  <c r="E104"/>
  <c r="F104"/>
  <c r="G104"/>
  <c r="H104"/>
  <c r="I104"/>
  <c r="J104"/>
  <c r="K104"/>
  <c r="L104"/>
  <c r="M104"/>
  <c r="N104"/>
  <c r="O104"/>
  <c r="P104"/>
  <c r="Q104"/>
  <c r="R104"/>
  <c r="S104"/>
  <c r="T104"/>
  <c r="U104"/>
  <c r="V104"/>
  <c r="W104"/>
  <c r="X104"/>
  <c r="Y104"/>
  <c r="Z104"/>
  <c r="AA104"/>
  <c r="AB104"/>
  <c r="AC104"/>
  <c r="AD104"/>
  <c r="AE104"/>
  <c r="AF104"/>
  <c r="AI104"/>
  <c r="AJ104"/>
  <c r="AK104"/>
  <c r="AL104"/>
  <c r="C103"/>
  <c r="D103"/>
  <c r="E103"/>
  <c r="F103"/>
  <c r="G103"/>
  <c r="H103"/>
  <c r="I103"/>
  <c r="J103"/>
  <c r="K103"/>
  <c r="L103"/>
  <c r="M103"/>
  <c r="N103"/>
  <c r="O103"/>
  <c r="P103"/>
  <c r="Q103"/>
  <c r="R103"/>
  <c r="S103"/>
  <c r="T103"/>
  <c r="U103"/>
  <c r="V103"/>
  <c r="W103"/>
  <c r="X103"/>
  <c r="Y103"/>
  <c r="Z103"/>
  <c r="AA103"/>
  <c r="AB103"/>
  <c r="AC103"/>
  <c r="AD103"/>
  <c r="AE103"/>
  <c r="AF103"/>
  <c r="AI103"/>
  <c r="AJ103"/>
  <c r="AK103"/>
  <c r="AL103"/>
  <c r="C102"/>
  <c r="D102"/>
  <c r="E102"/>
  <c r="F102"/>
  <c r="G102"/>
  <c r="H102"/>
  <c r="I102"/>
  <c r="J102"/>
  <c r="K102"/>
  <c r="L102"/>
  <c r="M102"/>
  <c r="N102"/>
  <c r="O102"/>
  <c r="P102"/>
  <c r="Q102"/>
  <c r="R102"/>
  <c r="S102"/>
  <c r="T102"/>
  <c r="U102"/>
  <c r="V102"/>
  <c r="W102"/>
  <c r="X102"/>
  <c r="Y102"/>
  <c r="Z102"/>
  <c r="AA102"/>
  <c r="AB102"/>
  <c r="AC102"/>
  <c r="AD102"/>
  <c r="AE102"/>
  <c r="AF102"/>
  <c r="AI102"/>
  <c r="AJ102"/>
  <c r="AK102"/>
  <c r="AL102"/>
  <c r="AJ101"/>
  <c r="AK101"/>
  <c r="AL101"/>
  <c r="AK100"/>
  <c r="AJ100"/>
  <c r="AI100"/>
  <c r="B98"/>
  <c r="C96"/>
  <c r="D96"/>
  <c r="E96"/>
  <c r="F96"/>
  <c r="G96"/>
  <c r="H96"/>
  <c r="I96"/>
  <c r="J96"/>
  <c r="K96"/>
  <c r="L96"/>
  <c r="M96"/>
  <c r="N96"/>
  <c r="O96"/>
  <c r="P96"/>
  <c r="Q96"/>
  <c r="R96"/>
  <c r="S96"/>
  <c r="T96"/>
  <c r="U96"/>
  <c r="V96"/>
  <c r="W96"/>
  <c r="X96"/>
  <c r="Y96"/>
  <c r="Z96"/>
  <c r="AA96"/>
  <c r="AB96"/>
  <c r="AC96"/>
  <c r="AD96"/>
  <c r="AE96"/>
  <c r="AF96"/>
  <c r="AG96"/>
  <c r="AI96"/>
  <c r="AJ96"/>
  <c r="AK96"/>
  <c r="AL96"/>
  <c r="C95"/>
  <c r="D95"/>
  <c r="E95"/>
  <c r="F95"/>
  <c r="G95"/>
  <c r="H95"/>
  <c r="I95"/>
  <c r="J95"/>
  <c r="K95"/>
  <c r="L95"/>
  <c r="M95"/>
  <c r="N95"/>
  <c r="O95"/>
  <c r="P95"/>
  <c r="Q95"/>
  <c r="R95"/>
  <c r="S95"/>
  <c r="T95"/>
  <c r="U95"/>
  <c r="V95"/>
  <c r="W95"/>
  <c r="X95"/>
  <c r="Y95"/>
  <c r="Z95"/>
  <c r="AA95"/>
  <c r="AB95"/>
  <c r="AC95"/>
  <c r="AD95"/>
  <c r="AE95"/>
  <c r="AF95"/>
  <c r="AG95"/>
  <c r="AI95"/>
  <c r="AJ95"/>
  <c r="AK95"/>
  <c r="AL95"/>
  <c r="C94"/>
  <c r="D94"/>
  <c r="E94"/>
  <c r="F94"/>
  <c r="G94"/>
  <c r="H94"/>
  <c r="I94"/>
  <c r="J94"/>
  <c r="K94"/>
  <c r="L94"/>
  <c r="M94"/>
  <c r="N94"/>
  <c r="O94"/>
  <c r="P94"/>
  <c r="Q94"/>
  <c r="R94"/>
  <c r="S94"/>
  <c r="T94"/>
  <c r="U94"/>
  <c r="V94"/>
  <c r="W94"/>
  <c r="X94"/>
  <c r="Y94"/>
  <c r="Z94"/>
  <c r="AA94"/>
  <c r="AB94"/>
  <c r="AC94"/>
  <c r="AD94"/>
  <c r="AE94"/>
  <c r="AF94"/>
  <c r="AG94"/>
  <c r="AI94"/>
  <c r="AJ94"/>
  <c r="AK94"/>
  <c r="AL94"/>
  <c r="C93"/>
  <c r="D93"/>
  <c r="E93"/>
  <c r="F93"/>
  <c r="G93"/>
  <c r="H93"/>
  <c r="I93"/>
  <c r="J93"/>
  <c r="K93"/>
  <c r="L93"/>
  <c r="M93"/>
  <c r="N93"/>
  <c r="O93"/>
  <c r="P93"/>
  <c r="Q93"/>
  <c r="R93"/>
  <c r="S93"/>
  <c r="T93"/>
  <c r="U93"/>
  <c r="V93"/>
  <c r="W93"/>
  <c r="X93"/>
  <c r="Y93"/>
  <c r="Z93"/>
  <c r="AA93"/>
  <c r="AB93"/>
  <c r="AC93"/>
  <c r="AD93"/>
  <c r="AE93"/>
  <c r="AF93"/>
  <c r="AG93"/>
  <c r="AI93"/>
  <c r="AJ93"/>
  <c r="AK93"/>
  <c r="AL93"/>
  <c r="AJ92"/>
  <c r="AK92"/>
  <c r="AL92"/>
  <c r="AK91"/>
  <c r="AJ91"/>
  <c r="AI91"/>
  <c r="B89"/>
  <c r="C81"/>
  <c r="C80"/>
  <c r="C82"/>
  <c r="C87"/>
  <c r="D81"/>
  <c r="D80"/>
  <c r="D82"/>
  <c r="D87"/>
  <c r="E81"/>
  <c r="E80"/>
  <c r="E82"/>
  <c r="E87"/>
  <c r="F81"/>
  <c r="F80"/>
  <c r="F82"/>
  <c r="F87"/>
  <c r="G81"/>
  <c r="G80"/>
  <c r="G82"/>
  <c r="G87"/>
  <c r="H81"/>
  <c r="H80"/>
  <c r="H82"/>
  <c r="H87"/>
  <c r="I81"/>
  <c r="I80"/>
  <c r="I82"/>
  <c r="I87"/>
  <c r="J81"/>
  <c r="J80"/>
  <c r="J82"/>
  <c r="J87"/>
  <c r="K81"/>
  <c r="K80"/>
  <c r="K82"/>
  <c r="K87"/>
  <c r="L81"/>
  <c r="L80"/>
  <c r="L82"/>
  <c r="L87"/>
  <c r="M81"/>
  <c r="M80"/>
  <c r="M82"/>
  <c r="M87"/>
  <c r="N81"/>
  <c r="N80"/>
  <c r="N82"/>
  <c r="N87"/>
  <c r="O81"/>
  <c r="O80"/>
  <c r="O82"/>
  <c r="O87"/>
  <c r="P81"/>
  <c r="P80"/>
  <c r="P82"/>
  <c r="P87"/>
  <c r="Q81"/>
  <c r="Q80"/>
  <c r="Q82"/>
  <c r="Q87"/>
  <c r="R81"/>
  <c r="R80"/>
  <c r="R82"/>
  <c r="R87"/>
  <c r="S81"/>
  <c r="S80"/>
  <c r="S82"/>
  <c r="S87"/>
  <c r="T81"/>
  <c r="T80"/>
  <c r="T82"/>
  <c r="T87"/>
  <c r="U81"/>
  <c r="U80"/>
  <c r="U82"/>
  <c r="U87"/>
  <c r="V81"/>
  <c r="V80"/>
  <c r="V82"/>
  <c r="V87"/>
  <c r="W81"/>
  <c r="W80"/>
  <c r="W82"/>
  <c r="W87"/>
  <c r="X81"/>
  <c r="X80"/>
  <c r="X82"/>
  <c r="X87"/>
  <c r="Y81"/>
  <c r="Y80"/>
  <c r="Y82"/>
  <c r="Y87"/>
  <c r="Z81"/>
  <c r="Z80"/>
  <c r="Z82"/>
  <c r="Z87"/>
  <c r="AA81"/>
  <c r="AA80"/>
  <c r="AA82"/>
  <c r="AA87"/>
  <c r="AB81"/>
  <c r="AB80"/>
  <c r="AB82"/>
  <c r="AB87"/>
  <c r="AC81"/>
  <c r="AC80"/>
  <c r="AC82"/>
  <c r="AC87"/>
  <c r="AD81"/>
  <c r="AD80"/>
  <c r="AD82"/>
  <c r="AD87"/>
  <c r="AE81"/>
  <c r="AE80"/>
  <c r="AE82"/>
  <c r="AE87"/>
  <c r="AI87"/>
  <c r="AJ87"/>
  <c r="AK87"/>
  <c r="AL87"/>
  <c r="C86"/>
  <c r="D86"/>
  <c r="E86"/>
  <c r="F86"/>
  <c r="G86"/>
  <c r="H86"/>
  <c r="I86"/>
  <c r="J86"/>
  <c r="K86"/>
  <c r="L86"/>
  <c r="M86"/>
  <c r="N86"/>
  <c r="O86"/>
  <c r="P86"/>
  <c r="Q86"/>
  <c r="R86"/>
  <c r="S86"/>
  <c r="T86"/>
  <c r="U86"/>
  <c r="V86"/>
  <c r="W86"/>
  <c r="X86"/>
  <c r="Y86"/>
  <c r="Z86"/>
  <c r="AA86"/>
  <c r="AB86"/>
  <c r="AC86"/>
  <c r="AD86"/>
  <c r="AE86"/>
  <c r="AI86"/>
  <c r="AJ86"/>
  <c r="AK86"/>
  <c r="AL86"/>
  <c r="C85"/>
  <c r="D85"/>
  <c r="E85"/>
  <c r="F85"/>
  <c r="G85"/>
  <c r="H85"/>
  <c r="I85"/>
  <c r="J85"/>
  <c r="K85"/>
  <c r="L85"/>
  <c r="M85"/>
  <c r="N85"/>
  <c r="O85"/>
  <c r="P85"/>
  <c r="Q85"/>
  <c r="R85"/>
  <c r="S85"/>
  <c r="T85"/>
  <c r="U85"/>
  <c r="V85"/>
  <c r="W85"/>
  <c r="X85"/>
  <c r="Y85"/>
  <c r="Z85"/>
  <c r="AA85"/>
  <c r="AB85"/>
  <c r="AC85"/>
  <c r="AD85"/>
  <c r="AE85"/>
  <c r="AI85"/>
  <c r="AJ85"/>
  <c r="AK85"/>
  <c r="AL85"/>
  <c r="C84"/>
  <c r="D84"/>
  <c r="E84"/>
  <c r="F84"/>
  <c r="G84"/>
  <c r="H84"/>
  <c r="I84"/>
  <c r="J84"/>
  <c r="K84"/>
  <c r="L84"/>
  <c r="M84"/>
  <c r="N84"/>
  <c r="O84"/>
  <c r="P84"/>
  <c r="Q84"/>
  <c r="R84"/>
  <c r="S84"/>
  <c r="T84"/>
  <c r="U84"/>
  <c r="V84"/>
  <c r="W84"/>
  <c r="X84"/>
  <c r="Y84"/>
  <c r="Z84"/>
  <c r="AA84"/>
  <c r="AB84"/>
  <c r="AC84"/>
  <c r="AD84"/>
  <c r="AE84"/>
  <c r="AI84"/>
  <c r="AJ84"/>
  <c r="AK84"/>
  <c r="AL84"/>
  <c r="C83"/>
  <c r="D83"/>
  <c r="E83"/>
  <c r="F83"/>
  <c r="G83"/>
  <c r="H83"/>
  <c r="I83"/>
  <c r="J83"/>
  <c r="K83"/>
  <c r="L83"/>
  <c r="M83"/>
  <c r="N83"/>
  <c r="O83"/>
  <c r="P83"/>
  <c r="Q83"/>
  <c r="R83"/>
  <c r="S83"/>
  <c r="T83"/>
  <c r="U83"/>
  <c r="V83"/>
  <c r="W83"/>
  <c r="X83"/>
  <c r="Y83"/>
  <c r="Z83"/>
  <c r="AA83"/>
  <c r="AB83"/>
  <c r="AC83"/>
  <c r="AD83"/>
  <c r="AE83"/>
  <c r="AI83"/>
  <c r="AJ83"/>
  <c r="AK83"/>
  <c r="AL83"/>
  <c r="AK82"/>
  <c r="AJ82"/>
  <c r="AI82"/>
  <c r="B80"/>
  <c r="C72"/>
  <c r="C71"/>
  <c r="C73"/>
  <c r="C78"/>
  <c r="D72"/>
  <c r="D71"/>
  <c r="D73"/>
  <c r="D78"/>
  <c r="E72"/>
  <c r="E71"/>
  <c r="E73"/>
  <c r="E78"/>
  <c r="F72"/>
  <c r="F71"/>
  <c r="F73"/>
  <c r="F78"/>
  <c r="G72"/>
  <c r="G71"/>
  <c r="G73"/>
  <c r="G78"/>
  <c r="H72"/>
  <c r="H71"/>
  <c r="H73"/>
  <c r="H78"/>
  <c r="I72"/>
  <c r="I71"/>
  <c r="I73"/>
  <c r="I78"/>
  <c r="J72"/>
  <c r="J71"/>
  <c r="J73"/>
  <c r="J78"/>
  <c r="K72"/>
  <c r="K71"/>
  <c r="K73"/>
  <c r="K78"/>
  <c r="L72"/>
  <c r="L71"/>
  <c r="L73"/>
  <c r="L78"/>
  <c r="M72"/>
  <c r="M71"/>
  <c r="M73"/>
  <c r="M78"/>
  <c r="N72"/>
  <c r="N71"/>
  <c r="N73"/>
  <c r="N78"/>
  <c r="O72"/>
  <c r="O71"/>
  <c r="O73"/>
  <c r="O78"/>
  <c r="P72"/>
  <c r="P71"/>
  <c r="P73"/>
  <c r="P78"/>
  <c r="Q72"/>
  <c r="Q71"/>
  <c r="Q73"/>
  <c r="Q78"/>
  <c r="R72"/>
  <c r="R71"/>
  <c r="R73"/>
  <c r="R78"/>
  <c r="S72"/>
  <c r="S71"/>
  <c r="S73"/>
  <c r="S78"/>
  <c r="T72"/>
  <c r="T71"/>
  <c r="T73"/>
  <c r="T78"/>
  <c r="U72"/>
  <c r="U71"/>
  <c r="U73"/>
  <c r="U78"/>
  <c r="V72"/>
  <c r="V71"/>
  <c r="V73"/>
  <c r="V78"/>
  <c r="W72"/>
  <c r="W71"/>
  <c r="W73"/>
  <c r="W78"/>
  <c r="X72"/>
  <c r="X71"/>
  <c r="X73"/>
  <c r="X78"/>
  <c r="Y72"/>
  <c r="Y71"/>
  <c r="Y73"/>
  <c r="Y78"/>
  <c r="Z72"/>
  <c r="Z71"/>
  <c r="Z73"/>
  <c r="Z78"/>
  <c r="AA72"/>
  <c r="AA71"/>
  <c r="AA73"/>
  <c r="AA78"/>
  <c r="AB72"/>
  <c r="AB71"/>
  <c r="AB73"/>
  <c r="AB78"/>
  <c r="AC72"/>
  <c r="AC71"/>
  <c r="AC73"/>
  <c r="AC78"/>
  <c r="AD72"/>
  <c r="AD71"/>
  <c r="AD73"/>
  <c r="AD78"/>
  <c r="AE72"/>
  <c r="AE71"/>
  <c r="AE73"/>
  <c r="AE78"/>
  <c r="AF72"/>
  <c r="AF71"/>
  <c r="AF73"/>
  <c r="AF78"/>
  <c r="AG72"/>
  <c r="AG71"/>
  <c r="AG73"/>
  <c r="AG78"/>
  <c r="AI78"/>
  <c r="AJ78"/>
  <c r="AK78"/>
  <c r="AL78"/>
  <c r="C77"/>
  <c r="D77"/>
  <c r="E77"/>
  <c r="F77"/>
  <c r="G77"/>
  <c r="H77"/>
  <c r="I77"/>
  <c r="J77"/>
  <c r="K77"/>
  <c r="L77"/>
  <c r="M77"/>
  <c r="N77"/>
  <c r="O77"/>
  <c r="P77"/>
  <c r="Q77"/>
  <c r="R77"/>
  <c r="S77"/>
  <c r="T77"/>
  <c r="U77"/>
  <c r="V77"/>
  <c r="W77"/>
  <c r="X77"/>
  <c r="Y77"/>
  <c r="Z77"/>
  <c r="AA77"/>
  <c r="AB77"/>
  <c r="AC77"/>
  <c r="AD77"/>
  <c r="AE77"/>
  <c r="AF77"/>
  <c r="AG77"/>
  <c r="AI77"/>
  <c r="AJ77"/>
  <c r="AK77"/>
  <c r="AL77"/>
  <c r="C76"/>
  <c r="D76"/>
  <c r="E76"/>
  <c r="F76"/>
  <c r="G76"/>
  <c r="H76"/>
  <c r="I76"/>
  <c r="J76"/>
  <c r="K76"/>
  <c r="L76"/>
  <c r="M76"/>
  <c r="N76"/>
  <c r="O76"/>
  <c r="P76"/>
  <c r="Q76"/>
  <c r="R76"/>
  <c r="S76"/>
  <c r="T76"/>
  <c r="U76"/>
  <c r="V76"/>
  <c r="W76"/>
  <c r="X76"/>
  <c r="Y76"/>
  <c r="Z76"/>
  <c r="AA76"/>
  <c r="AB76"/>
  <c r="AC76"/>
  <c r="AD76"/>
  <c r="AE76"/>
  <c r="AF76"/>
  <c r="AG76"/>
  <c r="AI76"/>
  <c r="AJ76"/>
  <c r="AK76"/>
  <c r="AL76"/>
  <c r="C75"/>
  <c r="D75"/>
  <c r="E75"/>
  <c r="F75"/>
  <c r="G75"/>
  <c r="H75"/>
  <c r="I75"/>
  <c r="J75"/>
  <c r="K75"/>
  <c r="L75"/>
  <c r="M75"/>
  <c r="N75"/>
  <c r="O75"/>
  <c r="P75"/>
  <c r="Q75"/>
  <c r="R75"/>
  <c r="S75"/>
  <c r="T75"/>
  <c r="U75"/>
  <c r="V75"/>
  <c r="W75"/>
  <c r="X75"/>
  <c r="Y75"/>
  <c r="Z75"/>
  <c r="AA75"/>
  <c r="AB75"/>
  <c r="AC75"/>
  <c r="AD75"/>
  <c r="AE75"/>
  <c r="AF75"/>
  <c r="AG75"/>
  <c r="AI75"/>
  <c r="AJ75"/>
  <c r="AK75"/>
  <c r="AL75"/>
  <c r="C74"/>
  <c r="D74"/>
  <c r="E74"/>
  <c r="F74"/>
  <c r="G74"/>
  <c r="H74"/>
  <c r="I74"/>
  <c r="J74"/>
  <c r="K74"/>
  <c r="L74"/>
  <c r="M74"/>
  <c r="N74"/>
  <c r="O74"/>
  <c r="P74"/>
  <c r="Q74"/>
  <c r="R74"/>
  <c r="S74"/>
  <c r="T74"/>
  <c r="U74"/>
  <c r="V74"/>
  <c r="W74"/>
  <c r="X74"/>
  <c r="Y74"/>
  <c r="Z74"/>
  <c r="AA74"/>
  <c r="AB74"/>
  <c r="AC74"/>
  <c r="AD74"/>
  <c r="AE74"/>
  <c r="AF74"/>
  <c r="AG74"/>
  <c r="AI74"/>
  <c r="AJ74"/>
  <c r="AK74"/>
  <c r="AL74"/>
  <c r="AK73"/>
  <c r="AJ73"/>
  <c r="AI73"/>
  <c r="B71"/>
  <c r="C63"/>
  <c r="C62"/>
  <c r="C64"/>
  <c r="C69"/>
  <c r="D63"/>
  <c r="D62"/>
  <c r="D64"/>
  <c r="D69"/>
  <c r="E63"/>
  <c r="E62"/>
  <c r="E64"/>
  <c r="E69"/>
  <c r="F63"/>
  <c r="F62"/>
  <c r="F64"/>
  <c r="F69"/>
  <c r="G63"/>
  <c r="G62"/>
  <c r="G64"/>
  <c r="G69"/>
  <c r="H63"/>
  <c r="H62"/>
  <c r="H64"/>
  <c r="H69"/>
  <c r="I63"/>
  <c r="I62"/>
  <c r="I64"/>
  <c r="I69"/>
  <c r="J63"/>
  <c r="J62"/>
  <c r="J64"/>
  <c r="J69"/>
  <c r="K63"/>
  <c r="K62"/>
  <c r="K64"/>
  <c r="K69"/>
  <c r="L63"/>
  <c r="L62"/>
  <c r="L64"/>
  <c r="L69"/>
  <c r="M63"/>
  <c r="M62"/>
  <c r="M64"/>
  <c r="M69"/>
  <c r="N63"/>
  <c r="N62"/>
  <c r="N64"/>
  <c r="N69"/>
  <c r="O63"/>
  <c r="O62"/>
  <c r="O64"/>
  <c r="O69"/>
  <c r="P63"/>
  <c r="P62"/>
  <c r="P64"/>
  <c r="P69"/>
  <c r="Q63"/>
  <c r="Q62"/>
  <c r="Q64"/>
  <c r="Q69"/>
  <c r="R63"/>
  <c r="R62"/>
  <c r="R64"/>
  <c r="R69"/>
  <c r="S63"/>
  <c r="S62"/>
  <c r="S64"/>
  <c r="S69"/>
  <c r="T63"/>
  <c r="T62"/>
  <c r="T64"/>
  <c r="T69"/>
  <c r="U63"/>
  <c r="U62"/>
  <c r="U64"/>
  <c r="U69"/>
  <c r="V63"/>
  <c r="V62"/>
  <c r="V64"/>
  <c r="V69"/>
  <c r="W63"/>
  <c r="W62"/>
  <c r="W64"/>
  <c r="W69"/>
  <c r="X63"/>
  <c r="X62"/>
  <c r="X64"/>
  <c r="X69"/>
  <c r="Y63"/>
  <c r="Y62"/>
  <c r="Y64"/>
  <c r="Y69"/>
  <c r="Z63"/>
  <c r="Z62"/>
  <c r="Z64"/>
  <c r="Z69"/>
  <c r="AA63"/>
  <c r="AA62"/>
  <c r="AA64"/>
  <c r="AA69"/>
  <c r="AB63"/>
  <c r="AB62"/>
  <c r="AB64"/>
  <c r="AB69"/>
  <c r="AC63"/>
  <c r="AC62"/>
  <c r="AC64"/>
  <c r="AC69"/>
  <c r="AD63"/>
  <c r="AD62"/>
  <c r="AD64"/>
  <c r="AD69"/>
  <c r="AE63"/>
  <c r="AE62"/>
  <c r="AE64"/>
  <c r="AE69"/>
  <c r="AF63"/>
  <c r="AF62"/>
  <c r="AF64"/>
  <c r="AF69"/>
  <c r="AG63"/>
  <c r="AG62"/>
  <c r="AG64"/>
  <c r="AG69"/>
  <c r="AI69"/>
  <c r="AJ69"/>
  <c r="AK69"/>
  <c r="AL69"/>
  <c r="C68"/>
  <c r="D68"/>
  <c r="E68"/>
  <c r="F68"/>
  <c r="G68"/>
  <c r="H68"/>
  <c r="I68"/>
  <c r="J68"/>
  <c r="K68"/>
  <c r="L68"/>
  <c r="M68"/>
  <c r="N68"/>
  <c r="O68"/>
  <c r="P68"/>
  <c r="Q68"/>
  <c r="R68"/>
  <c r="S68"/>
  <c r="T68"/>
  <c r="U68"/>
  <c r="V68"/>
  <c r="W68"/>
  <c r="X68"/>
  <c r="Y68"/>
  <c r="Z68"/>
  <c r="AA68"/>
  <c r="AB68"/>
  <c r="AC68"/>
  <c r="AD68"/>
  <c r="AE68"/>
  <c r="AF68"/>
  <c r="AG68"/>
  <c r="AI68"/>
  <c r="AJ68"/>
  <c r="AK68"/>
  <c r="AL68"/>
  <c r="C67"/>
  <c r="D67"/>
  <c r="E67"/>
  <c r="F67"/>
  <c r="G67"/>
  <c r="H67"/>
  <c r="I67"/>
  <c r="J67"/>
  <c r="K67"/>
  <c r="L67"/>
  <c r="M67"/>
  <c r="N67"/>
  <c r="O67"/>
  <c r="P67"/>
  <c r="Q67"/>
  <c r="R67"/>
  <c r="S67"/>
  <c r="T67"/>
  <c r="U67"/>
  <c r="V67"/>
  <c r="W67"/>
  <c r="X67"/>
  <c r="Y67"/>
  <c r="Z67"/>
  <c r="AA67"/>
  <c r="AB67"/>
  <c r="AC67"/>
  <c r="AD67"/>
  <c r="AE67"/>
  <c r="AF67"/>
  <c r="AG67"/>
  <c r="AI67"/>
  <c r="AJ67"/>
  <c r="AK67"/>
  <c r="AL67"/>
  <c r="C66"/>
  <c r="D66"/>
  <c r="E66"/>
  <c r="F66"/>
  <c r="G66"/>
  <c r="H66"/>
  <c r="I66"/>
  <c r="J66"/>
  <c r="K66"/>
  <c r="L66"/>
  <c r="M66"/>
  <c r="N66"/>
  <c r="O66"/>
  <c r="P66"/>
  <c r="Q66"/>
  <c r="R66"/>
  <c r="S66"/>
  <c r="T66"/>
  <c r="U66"/>
  <c r="V66"/>
  <c r="W66"/>
  <c r="X66"/>
  <c r="Y66"/>
  <c r="Z66"/>
  <c r="AA66"/>
  <c r="AB66"/>
  <c r="AC66"/>
  <c r="AD66"/>
  <c r="AE66"/>
  <c r="AF66"/>
  <c r="AG66"/>
  <c r="AI66"/>
  <c r="AJ66"/>
  <c r="AK66"/>
  <c r="AL66"/>
  <c r="C65"/>
  <c r="D65"/>
  <c r="E65"/>
  <c r="F65"/>
  <c r="G65"/>
  <c r="H65"/>
  <c r="I65"/>
  <c r="J65"/>
  <c r="K65"/>
  <c r="L65"/>
  <c r="M65"/>
  <c r="N65"/>
  <c r="O65"/>
  <c r="P65"/>
  <c r="Q65"/>
  <c r="R65"/>
  <c r="S65"/>
  <c r="T65"/>
  <c r="U65"/>
  <c r="V65"/>
  <c r="W65"/>
  <c r="X65"/>
  <c r="Y65"/>
  <c r="Z65"/>
  <c r="AA65"/>
  <c r="AB65"/>
  <c r="AC65"/>
  <c r="AD65"/>
  <c r="AE65"/>
  <c r="AF65"/>
  <c r="AG65"/>
  <c r="AI65"/>
  <c r="AJ65"/>
  <c r="AK65"/>
  <c r="AL65"/>
  <c r="AK64"/>
  <c r="AJ64"/>
  <c r="AI64"/>
  <c r="B62"/>
  <c r="C54"/>
  <c r="C53"/>
  <c r="C55"/>
  <c r="C60"/>
  <c r="D54"/>
  <c r="D53"/>
  <c r="D55"/>
  <c r="D60"/>
  <c r="E54"/>
  <c r="E53"/>
  <c r="E55"/>
  <c r="E60"/>
  <c r="F54"/>
  <c r="F53"/>
  <c r="F55"/>
  <c r="F60"/>
  <c r="G54"/>
  <c r="G53"/>
  <c r="G55"/>
  <c r="G60"/>
  <c r="H54"/>
  <c r="H53"/>
  <c r="H55"/>
  <c r="H60"/>
  <c r="I54"/>
  <c r="I53"/>
  <c r="I55"/>
  <c r="I60"/>
  <c r="J54"/>
  <c r="J53"/>
  <c r="J55"/>
  <c r="J60"/>
  <c r="K54"/>
  <c r="K53"/>
  <c r="K55"/>
  <c r="K60"/>
  <c r="L54"/>
  <c r="L53"/>
  <c r="L55"/>
  <c r="L60"/>
  <c r="M54"/>
  <c r="M53"/>
  <c r="M55"/>
  <c r="M60"/>
  <c r="N54"/>
  <c r="N53"/>
  <c r="N55"/>
  <c r="N60"/>
  <c r="O54"/>
  <c r="O53"/>
  <c r="O55"/>
  <c r="O60"/>
  <c r="P54"/>
  <c r="P53"/>
  <c r="P55"/>
  <c r="P60"/>
  <c r="Q54"/>
  <c r="Q53"/>
  <c r="Q55"/>
  <c r="Q60"/>
  <c r="R54"/>
  <c r="R53"/>
  <c r="R55"/>
  <c r="R60"/>
  <c r="S54"/>
  <c r="S53"/>
  <c r="S55"/>
  <c r="S60"/>
  <c r="T54"/>
  <c r="T53"/>
  <c r="T55"/>
  <c r="T60"/>
  <c r="U54"/>
  <c r="U53"/>
  <c r="U55"/>
  <c r="U60"/>
  <c r="V54"/>
  <c r="V53"/>
  <c r="V55"/>
  <c r="V60"/>
  <c r="W54"/>
  <c r="W53"/>
  <c r="W55"/>
  <c r="W60"/>
  <c r="X54"/>
  <c r="X53"/>
  <c r="X55"/>
  <c r="X60"/>
  <c r="Y54"/>
  <c r="Y53"/>
  <c r="Y55"/>
  <c r="Y60"/>
  <c r="Z54"/>
  <c r="Z53"/>
  <c r="Z55"/>
  <c r="Z60"/>
  <c r="AA54"/>
  <c r="AA53"/>
  <c r="AA55"/>
  <c r="AA60"/>
  <c r="AB54"/>
  <c r="AB53"/>
  <c r="AB55"/>
  <c r="AB60"/>
  <c r="AC54"/>
  <c r="AC53"/>
  <c r="AC55"/>
  <c r="AC60"/>
  <c r="AD54"/>
  <c r="AD53"/>
  <c r="AD55"/>
  <c r="AD60"/>
  <c r="AE54"/>
  <c r="AE53"/>
  <c r="AE55"/>
  <c r="AE60"/>
  <c r="AF54"/>
  <c r="AF53"/>
  <c r="AF55"/>
  <c r="AF60"/>
  <c r="AI60"/>
  <c r="AJ60"/>
  <c r="AK60"/>
  <c r="AL60"/>
  <c r="C59"/>
  <c r="D59"/>
  <c r="E59"/>
  <c r="F59"/>
  <c r="G59"/>
  <c r="H59"/>
  <c r="I59"/>
  <c r="J59"/>
  <c r="K59"/>
  <c r="L59"/>
  <c r="M59"/>
  <c r="N59"/>
  <c r="O59"/>
  <c r="P59"/>
  <c r="Q59"/>
  <c r="R59"/>
  <c r="S59"/>
  <c r="T59"/>
  <c r="U59"/>
  <c r="V59"/>
  <c r="W59"/>
  <c r="X59"/>
  <c r="Y59"/>
  <c r="Z59"/>
  <c r="AA59"/>
  <c r="AB59"/>
  <c r="AC59"/>
  <c r="AD59"/>
  <c r="AE59"/>
  <c r="AF59"/>
  <c r="AI59"/>
  <c r="AJ59"/>
  <c r="AK59"/>
  <c r="AL59"/>
  <c r="C58"/>
  <c r="D58"/>
  <c r="E58"/>
  <c r="F58"/>
  <c r="G58"/>
  <c r="H58"/>
  <c r="I58"/>
  <c r="J58"/>
  <c r="K58"/>
  <c r="L58"/>
  <c r="M58"/>
  <c r="N58"/>
  <c r="O58"/>
  <c r="P58"/>
  <c r="Q58"/>
  <c r="R58"/>
  <c r="S58"/>
  <c r="T58"/>
  <c r="U58"/>
  <c r="V58"/>
  <c r="W58"/>
  <c r="X58"/>
  <c r="Y58"/>
  <c r="Z58"/>
  <c r="AA58"/>
  <c r="AB58"/>
  <c r="AC58"/>
  <c r="AD58"/>
  <c r="AE58"/>
  <c r="AF58"/>
  <c r="AI58"/>
  <c r="AJ58"/>
  <c r="AK58"/>
  <c r="AL58"/>
  <c r="C57"/>
  <c r="D57"/>
  <c r="E57"/>
  <c r="F57"/>
  <c r="G57"/>
  <c r="H57"/>
  <c r="I57"/>
  <c r="J57"/>
  <c r="K57"/>
  <c r="L57"/>
  <c r="M57"/>
  <c r="N57"/>
  <c r="O57"/>
  <c r="P57"/>
  <c r="Q57"/>
  <c r="R57"/>
  <c r="S57"/>
  <c r="T57"/>
  <c r="U57"/>
  <c r="V57"/>
  <c r="W57"/>
  <c r="X57"/>
  <c r="Y57"/>
  <c r="Z57"/>
  <c r="AA57"/>
  <c r="AB57"/>
  <c r="AC57"/>
  <c r="AD57"/>
  <c r="AE57"/>
  <c r="AF57"/>
  <c r="AI57"/>
  <c r="AJ57"/>
  <c r="AK57"/>
  <c r="AL57"/>
  <c r="C56"/>
  <c r="D56"/>
  <c r="E56"/>
  <c r="F56"/>
  <c r="G56"/>
  <c r="H56"/>
  <c r="I56"/>
  <c r="J56"/>
  <c r="K56"/>
  <c r="L56"/>
  <c r="M56"/>
  <c r="N56"/>
  <c r="O56"/>
  <c r="P56"/>
  <c r="Q56"/>
  <c r="R56"/>
  <c r="S56"/>
  <c r="T56"/>
  <c r="U56"/>
  <c r="V56"/>
  <c r="W56"/>
  <c r="X56"/>
  <c r="Y56"/>
  <c r="Z56"/>
  <c r="AA56"/>
  <c r="AB56"/>
  <c r="AC56"/>
  <c r="AD56"/>
  <c r="AE56"/>
  <c r="AF56"/>
  <c r="AI56"/>
  <c r="AJ56"/>
  <c r="AK56"/>
  <c r="AL56"/>
  <c r="AK55"/>
  <c r="AJ55"/>
  <c r="AI55"/>
  <c r="AG54"/>
  <c r="AG53"/>
  <c r="B53"/>
  <c r="C45"/>
  <c r="C44"/>
  <c r="C46"/>
  <c r="C51"/>
  <c r="D45"/>
  <c r="D44"/>
  <c r="D46"/>
  <c r="D51"/>
  <c r="E45"/>
  <c r="E44"/>
  <c r="E46"/>
  <c r="E51"/>
  <c r="F45"/>
  <c r="F44"/>
  <c r="F46"/>
  <c r="F51"/>
  <c r="G45"/>
  <c r="G44"/>
  <c r="G46"/>
  <c r="G51"/>
  <c r="H45"/>
  <c r="H44"/>
  <c r="H46"/>
  <c r="H51"/>
  <c r="I45"/>
  <c r="I44"/>
  <c r="I46"/>
  <c r="I51"/>
  <c r="J45"/>
  <c r="J44"/>
  <c r="J46"/>
  <c r="J51"/>
  <c r="K45"/>
  <c r="K44"/>
  <c r="K46"/>
  <c r="K51"/>
  <c r="L45"/>
  <c r="L44"/>
  <c r="L46"/>
  <c r="L51"/>
  <c r="M45"/>
  <c r="M44"/>
  <c r="M46"/>
  <c r="M51"/>
  <c r="N45"/>
  <c r="N44"/>
  <c r="N46"/>
  <c r="N51"/>
  <c r="O45"/>
  <c r="O44"/>
  <c r="O46"/>
  <c r="O51"/>
  <c r="P45"/>
  <c r="P44"/>
  <c r="P46"/>
  <c r="P51"/>
  <c r="Q45"/>
  <c r="Q44"/>
  <c r="Q46"/>
  <c r="Q51"/>
  <c r="R45"/>
  <c r="R44"/>
  <c r="R46"/>
  <c r="R51"/>
  <c r="S45"/>
  <c r="S44"/>
  <c r="S46"/>
  <c r="S51"/>
  <c r="T45"/>
  <c r="T44"/>
  <c r="T46"/>
  <c r="T51"/>
  <c r="U45"/>
  <c r="U44"/>
  <c r="U46"/>
  <c r="U51"/>
  <c r="V45"/>
  <c r="V44"/>
  <c r="V46"/>
  <c r="V51"/>
  <c r="W45"/>
  <c r="W44"/>
  <c r="W46"/>
  <c r="W51"/>
  <c r="X45"/>
  <c r="X44"/>
  <c r="X46"/>
  <c r="X51"/>
  <c r="Y45"/>
  <c r="Y44"/>
  <c r="Y46"/>
  <c r="Y51"/>
  <c r="Z45"/>
  <c r="Z44"/>
  <c r="Z46"/>
  <c r="Z51"/>
  <c r="AA45"/>
  <c r="AA44"/>
  <c r="AA46"/>
  <c r="AA51"/>
  <c r="AB45"/>
  <c r="AB44"/>
  <c r="AB46"/>
  <c r="AB51"/>
  <c r="AC45"/>
  <c r="AC44"/>
  <c r="AC46"/>
  <c r="AC51"/>
  <c r="AD45"/>
  <c r="AD44"/>
  <c r="AD46"/>
  <c r="AD51"/>
  <c r="AE45"/>
  <c r="AE44"/>
  <c r="AE46"/>
  <c r="AE51"/>
  <c r="AF45"/>
  <c r="AF44"/>
  <c r="AF46"/>
  <c r="AF51"/>
  <c r="AG45"/>
  <c r="AG44"/>
  <c r="AG46"/>
  <c r="AG51"/>
  <c r="AI51"/>
  <c r="AJ51"/>
  <c r="AK51"/>
  <c r="AL51"/>
  <c r="C50"/>
  <c r="D50"/>
  <c r="E50"/>
  <c r="F50"/>
  <c r="G50"/>
  <c r="H50"/>
  <c r="I50"/>
  <c r="J50"/>
  <c r="K50"/>
  <c r="L50"/>
  <c r="M50"/>
  <c r="N50"/>
  <c r="O50"/>
  <c r="P50"/>
  <c r="Q50"/>
  <c r="R50"/>
  <c r="S50"/>
  <c r="T50"/>
  <c r="U50"/>
  <c r="V50"/>
  <c r="W50"/>
  <c r="X50"/>
  <c r="Y50"/>
  <c r="Z50"/>
  <c r="AA50"/>
  <c r="AB50"/>
  <c r="AC50"/>
  <c r="AD50"/>
  <c r="AE50"/>
  <c r="AF50"/>
  <c r="AG50"/>
  <c r="AI50"/>
  <c r="AJ50"/>
  <c r="AK50"/>
  <c r="AL50"/>
  <c r="C49"/>
  <c r="D49"/>
  <c r="E49"/>
  <c r="F49"/>
  <c r="G49"/>
  <c r="H49"/>
  <c r="I49"/>
  <c r="J49"/>
  <c r="K49"/>
  <c r="L49"/>
  <c r="M49"/>
  <c r="N49"/>
  <c r="O49"/>
  <c r="P49"/>
  <c r="Q49"/>
  <c r="R49"/>
  <c r="S49"/>
  <c r="T49"/>
  <c r="U49"/>
  <c r="V49"/>
  <c r="W49"/>
  <c r="X49"/>
  <c r="Y49"/>
  <c r="Z49"/>
  <c r="AA49"/>
  <c r="AB49"/>
  <c r="AC49"/>
  <c r="AD49"/>
  <c r="AE49"/>
  <c r="AF49"/>
  <c r="AG49"/>
  <c r="AI49"/>
  <c r="AJ49"/>
  <c r="AK49"/>
  <c r="AL49"/>
  <c r="C48"/>
  <c r="D48"/>
  <c r="E48"/>
  <c r="F48"/>
  <c r="G48"/>
  <c r="H48"/>
  <c r="I48"/>
  <c r="J48"/>
  <c r="K48"/>
  <c r="L48"/>
  <c r="M48"/>
  <c r="N48"/>
  <c r="O48"/>
  <c r="P48"/>
  <c r="Q48"/>
  <c r="R48"/>
  <c r="S48"/>
  <c r="T48"/>
  <c r="U48"/>
  <c r="V48"/>
  <c r="W48"/>
  <c r="X48"/>
  <c r="Y48"/>
  <c r="Z48"/>
  <c r="AA48"/>
  <c r="AB48"/>
  <c r="AC48"/>
  <c r="AD48"/>
  <c r="AE48"/>
  <c r="AF48"/>
  <c r="AG48"/>
  <c r="AI48"/>
  <c r="AJ48"/>
  <c r="AK48"/>
  <c r="AL48"/>
  <c r="C47"/>
  <c r="D47"/>
  <c r="E47"/>
  <c r="F47"/>
  <c r="G47"/>
  <c r="H47"/>
  <c r="I47"/>
  <c r="J47"/>
  <c r="K47"/>
  <c r="L47"/>
  <c r="M47"/>
  <c r="N47"/>
  <c r="O47"/>
  <c r="P47"/>
  <c r="Q47"/>
  <c r="R47"/>
  <c r="S47"/>
  <c r="T47"/>
  <c r="U47"/>
  <c r="V47"/>
  <c r="W47"/>
  <c r="X47"/>
  <c r="Y47"/>
  <c r="Z47"/>
  <c r="AA47"/>
  <c r="AB47"/>
  <c r="AC47"/>
  <c r="AD47"/>
  <c r="AE47"/>
  <c r="AF47"/>
  <c r="AG47"/>
  <c r="AI47"/>
  <c r="AJ47"/>
  <c r="AK47"/>
  <c r="AL47"/>
  <c r="AK46"/>
  <c r="AJ46"/>
  <c r="AI46"/>
  <c r="B44"/>
  <c r="C36"/>
  <c r="C35"/>
  <c r="C37"/>
  <c r="C42"/>
  <c r="D36"/>
  <c r="D35"/>
  <c r="D37"/>
  <c r="D42"/>
  <c r="E36"/>
  <c r="E35"/>
  <c r="E37"/>
  <c r="E42"/>
  <c r="F36"/>
  <c r="F35"/>
  <c r="F37"/>
  <c r="F42"/>
  <c r="G36"/>
  <c r="G35"/>
  <c r="G37"/>
  <c r="G42"/>
  <c r="H36"/>
  <c r="H35"/>
  <c r="H37"/>
  <c r="H42"/>
  <c r="I36"/>
  <c r="I35"/>
  <c r="I37"/>
  <c r="I42"/>
  <c r="J36"/>
  <c r="J35"/>
  <c r="J37"/>
  <c r="J42"/>
  <c r="K36"/>
  <c r="K35"/>
  <c r="K37"/>
  <c r="K42"/>
  <c r="L36"/>
  <c r="L35"/>
  <c r="L37"/>
  <c r="L42"/>
  <c r="M36"/>
  <c r="M35"/>
  <c r="M37"/>
  <c r="M42"/>
  <c r="N36"/>
  <c r="N35"/>
  <c r="N37"/>
  <c r="N42"/>
  <c r="O36"/>
  <c r="O35"/>
  <c r="O37"/>
  <c r="O42"/>
  <c r="P36"/>
  <c r="P35"/>
  <c r="P37"/>
  <c r="P42"/>
  <c r="Q36"/>
  <c r="Q35"/>
  <c r="Q37"/>
  <c r="Q42"/>
  <c r="R36"/>
  <c r="R35"/>
  <c r="R37"/>
  <c r="R42"/>
  <c r="S36"/>
  <c r="S35"/>
  <c r="S37"/>
  <c r="S42"/>
  <c r="T36"/>
  <c r="T35"/>
  <c r="T37"/>
  <c r="T42"/>
  <c r="U36"/>
  <c r="U35"/>
  <c r="U37"/>
  <c r="U42"/>
  <c r="V36"/>
  <c r="V35"/>
  <c r="V37"/>
  <c r="V42"/>
  <c r="W36"/>
  <c r="W35"/>
  <c r="W37"/>
  <c r="W42"/>
  <c r="X36"/>
  <c r="X35"/>
  <c r="X37"/>
  <c r="X42"/>
  <c r="Y36"/>
  <c r="Y35"/>
  <c r="Y37"/>
  <c r="Y42"/>
  <c r="Z36"/>
  <c r="Z35"/>
  <c r="Z37"/>
  <c r="Z42"/>
  <c r="AA36"/>
  <c r="AA35"/>
  <c r="AA37"/>
  <c r="AA42"/>
  <c r="AB36"/>
  <c r="AB35"/>
  <c r="AB37"/>
  <c r="AB42"/>
  <c r="AC36"/>
  <c r="AC35"/>
  <c r="AC37"/>
  <c r="AC42"/>
  <c r="AD36"/>
  <c r="AD35"/>
  <c r="AD37"/>
  <c r="AD42"/>
  <c r="AE36"/>
  <c r="AE35"/>
  <c r="AE37"/>
  <c r="AE42"/>
  <c r="AF36"/>
  <c r="AF35"/>
  <c r="AF37"/>
  <c r="AF42"/>
  <c r="AI42"/>
  <c r="AJ42"/>
  <c r="AK42"/>
  <c r="AL42"/>
  <c r="C41"/>
  <c r="D41"/>
  <c r="E41"/>
  <c r="F41"/>
  <c r="G41"/>
  <c r="H41"/>
  <c r="I41"/>
  <c r="J41"/>
  <c r="K41"/>
  <c r="L41"/>
  <c r="M41"/>
  <c r="N41"/>
  <c r="O41"/>
  <c r="P41"/>
  <c r="Q41"/>
  <c r="R41"/>
  <c r="S41"/>
  <c r="T41"/>
  <c r="U41"/>
  <c r="V41"/>
  <c r="W41"/>
  <c r="X41"/>
  <c r="Y41"/>
  <c r="Z41"/>
  <c r="AA41"/>
  <c r="AB41"/>
  <c r="AC41"/>
  <c r="AD41"/>
  <c r="AE41"/>
  <c r="AF41"/>
  <c r="AI41"/>
  <c r="AJ41"/>
  <c r="AK41"/>
  <c r="AL41"/>
  <c r="C40"/>
  <c r="D40"/>
  <c r="E40"/>
  <c r="F40"/>
  <c r="G40"/>
  <c r="H40"/>
  <c r="I40"/>
  <c r="J40"/>
  <c r="K40"/>
  <c r="L40"/>
  <c r="M40"/>
  <c r="N40"/>
  <c r="O40"/>
  <c r="P40"/>
  <c r="Q40"/>
  <c r="R40"/>
  <c r="S40"/>
  <c r="T40"/>
  <c r="U40"/>
  <c r="V40"/>
  <c r="W40"/>
  <c r="X40"/>
  <c r="Y40"/>
  <c r="Z40"/>
  <c r="AA40"/>
  <c r="AB40"/>
  <c r="AC40"/>
  <c r="AD40"/>
  <c r="AE40"/>
  <c r="AF40"/>
  <c r="AI40"/>
  <c r="AJ40"/>
  <c r="AK40"/>
  <c r="AL40"/>
  <c r="C39"/>
  <c r="D39"/>
  <c r="E39"/>
  <c r="F39"/>
  <c r="G39"/>
  <c r="H39"/>
  <c r="I39"/>
  <c r="J39"/>
  <c r="K39"/>
  <c r="L39"/>
  <c r="M39"/>
  <c r="N39"/>
  <c r="O39"/>
  <c r="P39"/>
  <c r="Q39"/>
  <c r="R39"/>
  <c r="S39"/>
  <c r="T39"/>
  <c r="U39"/>
  <c r="V39"/>
  <c r="W39"/>
  <c r="X39"/>
  <c r="Y39"/>
  <c r="Z39"/>
  <c r="AA39"/>
  <c r="AB39"/>
  <c r="AC39"/>
  <c r="AD39"/>
  <c r="AE39"/>
  <c r="AF39"/>
  <c r="AI39"/>
  <c r="AJ39"/>
  <c r="AK39"/>
  <c r="AL39"/>
  <c r="C38"/>
  <c r="D38"/>
  <c r="E38"/>
  <c r="F38"/>
  <c r="G38"/>
  <c r="H38"/>
  <c r="I38"/>
  <c r="J38"/>
  <c r="K38"/>
  <c r="L38"/>
  <c r="M38"/>
  <c r="N38"/>
  <c r="O38"/>
  <c r="P38"/>
  <c r="Q38"/>
  <c r="R38"/>
  <c r="S38"/>
  <c r="T38"/>
  <c r="U38"/>
  <c r="V38"/>
  <c r="W38"/>
  <c r="X38"/>
  <c r="Y38"/>
  <c r="Z38"/>
  <c r="AA38"/>
  <c r="AB38"/>
  <c r="AC38"/>
  <c r="AD38"/>
  <c r="AE38"/>
  <c r="AF38"/>
  <c r="AI38"/>
  <c r="AJ38"/>
  <c r="AK38"/>
  <c r="AL38"/>
  <c r="AK37"/>
  <c r="AJ37"/>
  <c r="AI37"/>
  <c r="AG36"/>
  <c r="B35"/>
  <c r="W30"/>
  <c r="W20"/>
  <c r="X30"/>
  <c r="X20"/>
  <c r="Y30"/>
  <c r="Y20"/>
  <c r="Z30"/>
  <c r="Z20"/>
  <c r="AA30"/>
  <c r="AA20"/>
  <c r="AB30"/>
  <c r="B15"/>
  <c r="V30"/>
  <c r="M30"/>
  <c r="M20"/>
  <c r="N30"/>
  <c r="N20"/>
  <c r="O30"/>
  <c r="O20"/>
  <c r="P30"/>
  <c r="P20"/>
  <c r="Q30"/>
  <c r="Q20"/>
  <c r="R30"/>
  <c r="L30"/>
  <c r="C20"/>
  <c r="D30"/>
  <c r="D20"/>
  <c r="E30"/>
  <c r="E20"/>
  <c r="F30"/>
  <c r="F20"/>
  <c r="G30"/>
  <c r="G20"/>
  <c r="H30"/>
  <c r="B30"/>
  <c r="W29"/>
  <c r="X29"/>
  <c r="Y29"/>
  <c r="Z29"/>
  <c r="AA29"/>
  <c r="AB29"/>
  <c r="B14"/>
  <c r="V29"/>
  <c r="M29"/>
  <c r="N29"/>
  <c r="O29"/>
  <c r="P29"/>
  <c r="Q29"/>
  <c r="R29"/>
  <c r="L29"/>
  <c r="D29"/>
  <c r="E29"/>
  <c r="F29"/>
  <c r="G29"/>
  <c r="H29"/>
  <c r="B29"/>
  <c r="W28"/>
  <c r="X28"/>
  <c r="Y28"/>
  <c r="Z28"/>
  <c r="AA28"/>
  <c r="AB28"/>
  <c r="B13"/>
  <c r="V28"/>
  <c r="M28"/>
  <c r="N28"/>
  <c r="O28"/>
  <c r="P28"/>
  <c r="Q28"/>
  <c r="R28"/>
  <c r="L28"/>
  <c r="D28"/>
  <c r="E28"/>
  <c r="F28"/>
  <c r="G28"/>
  <c r="H28"/>
  <c r="B28"/>
  <c r="W27"/>
  <c r="X27"/>
  <c r="Y27"/>
  <c r="Z27"/>
  <c r="AA27"/>
  <c r="AB27"/>
  <c r="B12"/>
  <c r="V27"/>
  <c r="M27"/>
  <c r="N27"/>
  <c r="O27"/>
  <c r="P27"/>
  <c r="Q27"/>
  <c r="R27"/>
  <c r="L27"/>
  <c r="D27"/>
  <c r="E27"/>
  <c r="F27"/>
  <c r="G27"/>
  <c r="H27"/>
  <c r="B27"/>
  <c r="W26"/>
  <c r="X26"/>
  <c r="Y26"/>
  <c r="Z26"/>
  <c r="AA26"/>
  <c r="AB26"/>
  <c r="B11"/>
  <c r="V26"/>
  <c r="M26"/>
  <c r="N26"/>
  <c r="O26"/>
  <c r="P26"/>
  <c r="Q26"/>
  <c r="R26"/>
  <c r="L26"/>
  <c r="C26"/>
  <c r="D26"/>
  <c r="E26"/>
  <c r="F26"/>
  <c r="G26"/>
  <c r="H26"/>
  <c r="B26"/>
  <c r="W25"/>
  <c r="X25"/>
  <c r="Y25"/>
  <c r="Z25"/>
  <c r="AA25"/>
  <c r="AB25"/>
  <c r="B10"/>
  <c r="V25"/>
  <c r="M25"/>
  <c r="N25"/>
  <c r="O25"/>
  <c r="P25"/>
  <c r="Q25"/>
  <c r="R25"/>
  <c r="L25"/>
  <c r="C25"/>
  <c r="D25"/>
  <c r="E25"/>
  <c r="F25"/>
  <c r="G25"/>
  <c r="H25"/>
  <c r="B25"/>
  <c r="W24"/>
  <c r="X24"/>
  <c r="Y24"/>
  <c r="Z24"/>
  <c r="AA24"/>
  <c r="AB24"/>
  <c r="B9"/>
  <c r="V24"/>
  <c r="M24"/>
  <c r="N24"/>
  <c r="O24"/>
  <c r="P24"/>
  <c r="Q24"/>
  <c r="R24"/>
  <c r="L24"/>
  <c r="C24"/>
  <c r="D24"/>
  <c r="E24"/>
  <c r="F24"/>
  <c r="G24"/>
  <c r="H24"/>
  <c r="B24"/>
  <c r="W23"/>
  <c r="X23"/>
  <c r="Y23"/>
  <c r="Z23"/>
  <c r="AA23"/>
  <c r="AB23"/>
  <c r="B8"/>
  <c r="V23"/>
  <c r="M23"/>
  <c r="N23"/>
  <c r="O23"/>
  <c r="P23"/>
  <c r="Q23"/>
  <c r="R23"/>
  <c r="L23"/>
  <c r="C23"/>
  <c r="D23"/>
  <c r="E23"/>
  <c r="F23"/>
  <c r="G23"/>
  <c r="H23"/>
  <c r="B23"/>
  <c r="W22"/>
  <c r="X22"/>
  <c r="Y22"/>
  <c r="Z22"/>
  <c r="AA22"/>
  <c r="AB22"/>
  <c r="B7"/>
  <c r="V22"/>
  <c r="M22"/>
  <c r="N22"/>
  <c r="O22"/>
  <c r="P22"/>
  <c r="Q22"/>
  <c r="R22"/>
  <c r="L22"/>
  <c r="C22"/>
  <c r="D22"/>
  <c r="E22"/>
  <c r="F22"/>
  <c r="G22"/>
  <c r="H22"/>
  <c r="B22"/>
  <c r="W21"/>
  <c r="X21"/>
  <c r="Y21"/>
  <c r="Z21"/>
  <c r="AA21"/>
  <c r="AB21"/>
  <c r="B6"/>
  <c r="V21"/>
  <c r="M21"/>
  <c r="N21"/>
  <c r="O21"/>
  <c r="P21"/>
  <c r="Q21"/>
  <c r="R21"/>
  <c r="L21"/>
  <c r="C21"/>
  <c r="D21"/>
  <c r="E21"/>
  <c r="F21"/>
  <c r="G21"/>
  <c r="H21"/>
  <c r="B21"/>
  <c r="K15"/>
  <c r="K5"/>
  <c r="L15"/>
  <c r="I15"/>
  <c r="I5"/>
  <c r="J15"/>
  <c r="G15"/>
  <c r="G5"/>
  <c r="H15"/>
  <c r="E15"/>
  <c r="E5"/>
  <c r="F15"/>
  <c r="C15"/>
  <c r="C5"/>
  <c r="D15"/>
  <c r="K14"/>
  <c r="L14"/>
  <c r="I14"/>
  <c r="J14"/>
  <c r="G14"/>
  <c r="H14"/>
  <c r="E14"/>
  <c r="F14"/>
  <c r="C14"/>
  <c r="D14"/>
  <c r="K13"/>
  <c r="L13"/>
  <c r="I13"/>
  <c r="J13"/>
  <c r="G13"/>
  <c r="H13"/>
  <c r="E13"/>
  <c r="F13"/>
  <c r="C13"/>
  <c r="D13"/>
  <c r="K12"/>
  <c r="L12"/>
  <c r="I12"/>
  <c r="J12"/>
  <c r="G12"/>
  <c r="H12"/>
  <c r="E12"/>
  <c r="F12"/>
  <c r="C12"/>
  <c r="D12"/>
  <c r="K11"/>
  <c r="L11"/>
  <c r="I11"/>
  <c r="J11"/>
  <c r="G11"/>
  <c r="H11"/>
  <c r="E11"/>
  <c r="F11"/>
  <c r="C11"/>
  <c r="D11"/>
  <c r="K10"/>
  <c r="L10"/>
  <c r="I10"/>
  <c r="J10"/>
  <c r="G10"/>
  <c r="H10"/>
  <c r="E10"/>
  <c r="F10"/>
  <c r="C10"/>
  <c r="D10"/>
  <c r="K9"/>
  <c r="L9"/>
  <c r="I9"/>
  <c r="J9"/>
  <c r="G9"/>
  <c r="H9"/>
  <c r="E9"/>
  <c r="F9"/>
  <c r="C9"/>
  <c r="D9"/>
  <c r="K8"/>
  <c r="L8"/>
  <c r="I8"/>
  <c r="J8"/>
  <c r="G8"/>
  <c r="H8"/>
  <c r="E8"/>
  <c r="F8"/>
  <c r="C8"/>
  <c r="D8"/>
  <c r="K7"/>
  <c r="L7"/>
  <c r="I7"/>
  <c r="J7"/>
  <c r="G7"/>
  <c r="H7"/>
  <c r="E7"/>
  <c r="F7"/>
  <c r="C7"/>
  <c r="D7"/>
  <c r="K6"/>
  <c r="L6"/>
  <c r="I6"/>
  <c r="J6"/>
  <c r="G6"/>
  <c r="H6"/>
  <c r="E6"/>
  <c r="F6"/>
  <c r="C6"/>
  <c r="D6"/>
  <c r="G9" i="235"/>
  <c r="Y6"/>
  <c r="AC7"/>
  <c r="AB7"/>
  <c r="AA7"/>
  <c r="Z7"/>
  <c r="Y7"/>
  <c r="D11"/>
  <c r="E11"/>
  <c r="F11"/>
  <c r="G11"/>
  <c r="H11"/>
  <c r="D14"/>
  <c r="E14"/>
  <c r="F14"/>
  <c r="G14"/>
  <c r="H14"/>
  <c r="D17"/>
  <c r="E17"/>
  <c r="F17"/>
  <c r="G17"/>
  <c r="H17"/>
  <c r="D20"/>
  <c r="E20"/>
  <c r="F20"/>
  <c r="G20"/>
  <c r="H20"/>
  <c r="D23"/>
  <c r="E23"/>
  <c r="F23"/>
  <c r="G23"/>
  <c r="H23"/>
  <c r="D26"/>
  <c r="E26"/>
  <c r="F26"/>
  <c r="G26"/>
  <c r="H26"/>
  <c r="D29"/>
  <c r="E29"/>
  <c r="F29"/>
  <c r="G29"/>
  <c r="H29"/>
  <c r="D32"/>
  <c r="E32"/>
  <c r="F32"/>
  <c r="G32"/>
  <c r="H32"/>
  <c r="D35"/>
  <c r="E35"/>
  <c r="F35"/>
  <c r="G35"/>
  <c r="H35"/>
  <c r="D38"/>
  <c r="E38"/>
  <c r="F38"/>
  <c r="G38"/>
  <c r="H38"/>
  <c r="D41"/>
  <c r="E41"/>
  <c r="F41"/>
  <c r="G41"/>
  <c r="H41"/>
  <c r="D44"/>
  <c r="E44"/>
  <c r="F44"/>
  <c r="G44"/>
  <c r="H44"/>
  <c r="D47"/>
  <c r="E47"/>
  <c r="F47"/>
  <c r="G47"/>
  <c r="H47"/>
  <c r="D50"/>
  <c r="E50"/>
  <c r="F50"/>
  <c r="G50"/>
  <c r="H50"/>
  <c r="B6"/>
  <c r="D3"/>
  <c r="H16" i="234"/>
  <c r="H17"/>
  <c r="H18"/>
  <c r="H19"/>
  <c r="H20"/>
  <c r="H21"/>
  <c r="H22"/>
  <c r="H23"/>
  <c r="H24"/>
  <c r="H25"/>
  <c r="H26"/>
  <c r="I19"/>
  <c r="I20"/>
  <c r="I21"/>
  <c r="I22"/>
  <c r="I23"/>
  <c r="I24"/>
  <c r="I25"/>
  <c r="I26"/>
  <c r="J22"/>
  <c r="J23"/>
  <c r="J24"/>
  <c r="J25"/>
  <c r="J26"/>
  <c r="H28"/>
  <c r="G16"/>
  <c r="G17"/>
  <c r="G18"/>
  <c r="G19"/>
  <c r="G20"/>
  <c r="G21"/>
  <c r="G22"/>
  <c r="G23"/>
  <c r="G24"/>
  <c r="G25"/>
  <c r="G26"/>
  <c r="F16"/>
  <c r="F17"/>
  <c r="F18"/>
  <c r="F19"/>
  <c r="F20"/>
  <c r="F21"/>
  <c r="F22"/>
  <c r="F23"/>
  <c r="F24"/>
  <c r="F25"/>
  <c r="F26"/>
  <c r="E16"/>
  <c r="E17"/>
  <c r="E18"/>
  <c r="E19"/>
  <c r="E20"/>
  <c r="E21"/>
  <c r="E22"/>
  <c r="E23"/>
  <c r="E24"/>
  <c r="E25"/>
  <c r="E26"/>
  <c r="D16"/>
  <c r="D17"/>
  <c r="D18"/>
  <c r="D19"/>
  <c r="D20"/>
  <c r="D21"/>
  <c r="D22"/>
  <c r="D23"/>
  <c r="D24"/>
  <c r="D25"/>
  <c r="D26"/>
  <c r="C16"/>
  <c r="C17"/>
  <c r="C18"/>
  <c r="C19"/>
  <c r="C20"/>
  <c r="C21"/>
  <c r="C22"/>
  <c r="C23"/>
  <c r="C24"/>
  <c r="C25"/>
  <c r="C26"/>
  <c r="B25"/>
  <c r="B24"/>
  <c r="B23"/>
  <c r="B22"/>
  <c r="J21"/>
  <c r="B21"/>
  <c r="J20"/>
  <c r="B20"/>
  <c r="J19"/>
  <c r="B19"/>
  <c r="J18"/>
  <c r="I18"/>
  <c r="B18"/>
  <c r="J17"/>
  <c r="I17"/>
  <c r="B17"/>
  <c r="J16"/>
  <c r="I16"/>
  <c r="B16"/>
  <c r="J3" i="233"/>
  <c r="J4"/>
  <c r="J5"/>
  <c r="J6"/>
  <c r="K31"/>
  <c r="K32"/>
  <c r="H31"/>
  <c r="H32"/>
  <c r="E31"/>
  <c r="E32"/>
  <c r="L30"/>
  <c r="K11"/>
  <c r="K12"/>
  <c r="K13"/>
  <c r="K14"/>
  <c r="K15"/>
  <c r="K16"/>
  <c r="K17"/>
  <c r="K18"/>
  <c r="K19"/>
  <c r="K20"/>
  <c r="K21"/>
  <c r="K22"/>
  <c r="K23"/>
  <c r="K24"/>
  <c r="K25"/>
  <c r="K26"/>
  <c r="K27"/>
  <c r="K28"/>
  <c r="K29"/>
  <c r="K30"/>
  <c r="I30"/>
  <c r="H11"/>
  <c r="H12"/>
  <c r="H13"/>
  <c r="H14"/>
  <c r="H15"/>
  <c r="H16"/>
  <c r="H17"/>
  <c r="H18"/>
  <c r="H19"/>
  <c r="H20"/>
  <c r="H21"/>
  <c r="H22"/>
  <c r="H23"/>
  <c r="H24"/>
  <c r="H25"/>
  <c r="H26"/>
  <c r="H27"/>
  <c r="H28"/>
  <c r="H29"/>
  <c r="H30"/>
  <c r="F30"/>
  <c r="E11"/>
  <c r="E12"/>
  <c r="E13"/>
  <c r="E14"/>
  <c r="E15"/>
  <c r="E16"/>
  <c r="E17"/>
  <c r="E18"/>
  <c r="E19"/>
  <c r="E20"/>
  <c r="E21"/>
  <c r="E22"/>
  <c r="E23"/>
  <c r="E24"/>
  <c r="E25"/>
  <c r="E26"/>
  <c r="E27"/>
  <c r="E28"/>
  <c r="E29"/>
  <c r="E30"/>
  <c r="L29"/>
  <c r="I29"/>
  <c r="F29"/>
  <c r="L28"/>
  <c r="I28"/>
  <c r="F28"/>
  <c r="L27"/>
  <c r="I27"/>
  <c r="F27"/>
  <c r="L26"/>
  <c r="I26"/>
  <c r="F26"/>
  <c r="L25"/>
  <c r="I25"/>
  <c r="F25"/>
  <c r="L24"/>
  <c r="I24"/>
  <c r="F24"/>
  <c r="L23"/>
  <c r="I23"/>
  <c r="F23"/>
  <c r="L22"/>
  <c r="I22"/>
  <c r="F22"/>
  <c r="L21"/>
  <c r="I21"/>
  <c r="F21"/>
  <c r="L20"/>
  <c r="I20"/>
  <c r="F20"/>
  <c r="L19"/>
  <c r="I19"/>
  <c r="F19"/>
  <c r="L18"/>
  <c r="I18"/>
  <c r="F18"/>
  <c r="L17"/>
  <c r="I17"/>
  <c r="F17"/>
  <c r="L16"/>
  <c r="I16"/>
  <c r="F16"/>
  <c r="L15"/>
  <c r="I15"/>
  <c r="F15"/>
  <c r="L14"/>
  <c r="I14"/>
  <c r="F14"/>
  <c r="L13"/>
  <c r="I13"/>
  <c r="F13"/>
  <c r="L12"/>
  <c r="I12"/>
  <c r="F12"/>
  <c r="L11"/>
  <c r="I11"/>
  <c r="F11"/>
  <c r="F70" i="22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H7"/>
  <c r="I7"/>
  <c r="J7"/>
  <c r="K7"/>
  <c r="L7"/>
  <c r="M7"/>
  <c r="N7"/>
  <c r="O7"/>
  <c r="P7"/>
  <c r="Q7"/>
  <c r="R7"/>
  <c r="S7"/>
  <c r="T7"/>
  <c r="U7"/>
  <c r="V7"/>
  <c r="W7"/>
  <c r="X7"/>
  <c r="Y7"/>
  <c r="Z7"/>
  <c r="G7"/>
  <c r="B23" i="21"/>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B41"/>
  <c r="B42"/>
  <c r="B43"/>
  <c r="B44"/>
  <c r="B45"/>
  <c r="B46"/>
  <c r="B47"/>
  <c r="B48"/>
  <c r="B49"/>
  <c r="B18"/>
  <c r="C18"/>
  <c r="D18"/>
  <c r="B19"/>
  <c r="C19"/>
  <c r="D19"/>
  <c r="B20"/>
  <c r="C20"/>
  <c r="D20"/>
  <c r="B21"/>
  <c r="C21"/>
  <c r="D21"/>
  <c r="B22"/>
  <c r="C22"/>
  <c r="D22"/>
  <c r="B14"/>
  <c r="C14"/>
  <c r="D14"/>
  <c r="B15"/>
  <c r="C15"/>
  <c r="D15"/>
  <c r="B16"/>
  <c r="C16"/>
  <c r="D16"/>
  <c r="B17"/>
  <c r="C17"/>
  <c r="D17"/>
  <c r="C12"/>
  <c r="D12"/>
  <c r="B12"/>
  <c r="N49"/>
  <c r="L49"/>
  <c r="J49"/>
  <c r="H49"/>
  <c r="N48"/>
  <c r="L48"/>
  <c r="J48"/>
  <c r="H48"/>
  <c r="N47"/>
  <c r="L47"/>
  <c r="J47"/>
  <c r="H47"/>
  <c r="N46"/>
  <c r="L46"/>
  <c r="J46"/>
  <c r="H46"/>
  <c r="N45"/>
  <c r="L45"/>
  <c r="J45"/>
  <c r="H45"/>
  <c r="N44"/>
  <c r="L44"/>
  <c r="J44"/>
  <c r="H44"/>
  <c r="N43"/>
  <c r="L43"/>
  <c r="J43"/>
  <c r="H43"/>
  <c r="N42"/>
  <c r="L42"/>
  <c r="J42"/>
  <c r="H42"/>
  <c r="N41"/>
  <c r="L41"/>
  <c r="J41"/>
  <c r="H41"/>
  <c r="N40"/>
  <c r="L40"/>
  <c r="J40"/>
  <c r="H40"/>
  <c r="N39"/>
  <c r="L39"/>
  <c r="J39"/>
  <c r="H39"/>
  <c r="N38"/>
  <c r="L38"/>
  <c r="J38"/>
  <c r="H38"/>
  <c r="N37"/>
  <c r="L37"/>
  <c r="J37"/>
  <c r="H37"/>
  <c r="N36"/>
  <c r="L36"/>
  <c r="J36"/>
  <c r="H36"/>
  <c r="N35"/>
  <c r="L35"/>
  <c r="J35"/>
  <c r="H35"/>
  <c r="N34"/>
  <c r="L34"/>
  <c r="J34"/>
  <c r="H34"/>
  <c r="N33"/>
  <c r="L33"/>
  <c r="J33"/>
  <c r="H33"/>
  <c r="N32"/>
  <c r="L32"/>
  <c r="J32"/>
  <c r="H32"/>
  <c r="N31"/>
  <c r="L31"/>
  <c r="J31"/>
  <c r="H31"/>
  <c r="N30"/>
  <c r="L30"/>
  <c r="J30"/>
  <c r="H30"/>
  <c r="N29"/>
  <c r="L29"/>
  <c r="J29"/>
  <c r="H29"/>
  <c r="N28"/>
  <c r="L28"/>
  <c r="J28"/>
  <c r="H28"/>
  <c r="N27"/>
  <c r="L27"/>
  <c r="J27"/>
  <c r="H27"/>
  <c r="N26"/>
  <c r="L26"/>
  <c r="J26"/>
  <c r="H26"/>
  <c r="N25"/>
  <c r="L25"/>
  <c r="J25"/>
  <c r="H25"/>
  <c r="N24"/>
  <c r="L24"/>
  <c r="J24"/>
  <c r="H24"/>
  <c r="N23"/>
  <c r="L23"/>
  <c r="J23"/>
  <c r="H23"/>
  <c r="N22"/>
  <c r="L22"/>
  <c r="J22"/>
  <c r="H22"/>
  <c r="N21"/>
  <c r="L21"/>
  <c r="J21"/>
  <c r="H21"/>
  <c r="N20"/>
  <c r="L20"/>
  <c r="J20"/>
  <c r="H20"/>
  <c r="N19"/>
  <c r="L19"/>
  <c r="J19"/>
  <c r="H19"/>
  <c r="N18"/>
  <c r="L18"/>
  <c r="J18"/>
  <c r="H18"/>
  <c r="N17"/>
  <c r="L17"/>
  <c r="J17"/>
  <c r="H17"/>
  <c r="N16"/>
  <c r="L16"/>
  <c r="J16"/>
  <c r="H16"/>
  <c r="N15"/>
  <c r="L15"/>
  <c r="J15"/>
  <c r="H15"/>
  <c r="N14"/>
  <c r="L14"/>
  <c r="J14"/>
  <c r="H14"/>
</calcChain>
</file>

<file path=xl/comments1.xml><?xml version="1.0" encoding="utf-8"?>
<comments xmlns="http://schemas.openxmlformats.org/spreadsheetml/2006/main">
  <authors>
    <author>Carlos Gilabert Sánchez</author>
  </authors>
  <commentList>
    <comment ref="K4" authorId="0">
      <text>
        <r>
          <rPr>
            <b/>
            <sz val="9"/>
            <color indexed="81"/>
            <rFont val="Tahoma"/>
            <family val="2"/>
          </rPr>
          <t>Carlos Gilabert Sánchez:</t>
        </r>
        <r>
          <rPr>
            <sz val="9"/>
            <color indexed="81"/>
            <rFont val="Tahoma"/>
            <family val="2"/>
          </rPr>
          <t xml:space="preserve">
Curso escolar: 2015-2016,...</t>
        </r>
      </text>
    </comment>
  </commentList>
</comments>
</file>

<file path=xl/comments10.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1.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2.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3.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4.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5.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6.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7.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8.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9.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xml><?xml version="1.0" encoding="utf-8"?>
<comments xmlns="http://schemas.openxmlformats.org/spreadsheetml/2006/main">
  <authors>
    <author>Carlos Gilabert Sánchez</author>
  </authors>
  <commentList>
    <comment ref="E5" authorId="0">
      <text>
        <r>
          <rPr>
            <b/>
            <sz val="9"/>
            <color indexed="81"/>
            <rFont val="Tahoma"/>
            <family val="2"/>
          </rPr>
          <t>Carlos Gilabert Sánchez:</t>
        </r>
        <r>
          <rPr>
            <sz val="9"/>
            <color indexed="81"/>
            <rFont val="Tahoma"/>
            <family val="2"/>
          </rPr>
          <t xml:space="preserve">
Configura las 
categorías a tu  criterio.</t>
        </r>
      </text>
    </comment>
    <comment ref="E7" authorId="0">
      <text>
        <r>
          <rPr>
            <b/>
            <sz val="9"/>
            <color indexed="81"/>
            <rFont val="Tahoma"/>
            <family val="2"/>
          </rPr>
          <t>Carlos Gilabert Sánchez:</t>
        </r>
        <r>
          <rPr>
            <sz val="9"/>
            <color indexed="81"/>
            <rFont val="Tahoma"/>
            <family val="2"/>
          </rPr>
          <t xml:space="preserve">
% de CE categorizados (es decir, que tienen anotado algo en esta columna)</t>
        </r>
      </text>
    </comment>
  </commentList>
</comments>
</file>

<file path=xl/comments20.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1.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2.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3.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4.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5.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6.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7.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8.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9.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xml><?xml version="1.0" encoding="utf-8"?>
<comments xmlns="http://schemas.openxmlformats.org/spreadsheetml/2006/main">
  <authors>
    <author>Carlos Gilabert Sánchez</author>
  </authors>
  <commentList>
    <comment ref="Y5" authorId="0">
      <text>
        <r>
          <rPr>
            <b/>
            <sz val="9"/>
            <color indexed="81"/>
            <rFont val="Tahoma"/>
            <family val="2"/>
          </rPr>
          <t>Carlos Gilabert Sánchez:</t>
        </r>
        <r>
          <rPr>
            <sz val="9"/>
            <color indexed="81"/>
            <rFont val="Tahoma"/>
            <family val="2"/>
          </rPr>
          <t xml:space="preserve">
Para el correcto cálculo de las calificaciones finales de cada evaluación es imprescindible que se indique el % de cada RA en la fila de dicha Evaluación.
</t>
        </r>
      </text>
    </comment>
    <comment ref="H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J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L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N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List>
</comments>
</file>

<file path=xl/comments30.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1.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2.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3.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4.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5.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6.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7.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8.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9.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sharedStrings.xml><?xml version="1.0" encoding="utf-8"?>
<sst xmlns="http://schemas.openxmlformats.org/spreadsheetml/2006/main" count="2162" uniqueCount="358">
  <si>
    <t>CURSO:</t>
  </si>
  <si>
    <t>MÓDULO:</t>
  </si>
  <si>
    <t>GRUPO:</t>
  </si>
  <si>
    <t>ALUMNOS</t>
  </si>
  <si>
    <t>Valoración 1ª Ev</t>
  </si>
  <si>
    <t>x</t>
  </si>
  <si>
    <t>GENERAL</t>
  </si>
  <si>
    <t>INDICE DE HOJAS DEL LIBRO:</t>
  </si>
  <si>
    <t>CRITERIOS DE EVALUACIÓN</t>
  </si>
  <si>
    <t>Nombre</t>
  </si>
  <si>
    <t>elementos de evaluación que lo evaluan</t>
  </si>
  <si>
    <t xml:space="preserve">LISTADO DE ALUMNOS. ESTA INFORMACIÓN PASARÁ AUTOMÁTICAMENTE AL RESTO DE FICHAS DEL LIBRO </t>
  </si>
  <si>
    <t>nº</t>
  </si>
  <si>
    <t>Apellidos</t>
  </si>
  <si>
    <t>RESULTADOS DE APRENDIZAJE</t>
  </si>
  <si>
    <t>UNIDADES DE TRABAJO</t>
  </si>
  <si>
    <t>a</t>
  </si>
  <si>
    <t>b</t>
  </si>
  <si>
    <t>c</t>
  </si>
  <si>
    <t>d</t>
  </si>
  <si>
    <t>e</t>
  </si>
  <si>
    <t>f</t>
  </si>
  <si>
    <t>g</t>
  </si>
  <si>
    <t>h</t>
  </si>
  <si>
    <t>i</t>
  </si>
  <si>
    <t>j</t>
  </si>
  <si>
    <t>k</t>
  </si>
  <si>
    <t>l</t>
  </si>
  <si>
    <t>m</t>
  </si>
  <si>
    <t>n</t>
  </si>
  <si>
    <t>ñ</t>
  </si>
  <si>
    <t>o</t>
  </si>
  <si>
    <t>p</t>
  </si>
  <si>
    <t>q</t>
  </si>
  <si>
    <t>r</t>
  </si>
  <si>
    <t>s</t>
  </si>
  <si>
    <t>t</t>
  </si>
  <si>
    <t>u</t>
  </si>
  <si>
    <t>v</t>
  </si>
  <si>
    <t>w</t>
  </si>
  <si>
    <t>y</t>
  </si>
  <si>
    <t>z</t>
  </si>
  <si>
    <t>LISTADO UUTT</t>
  </si>
  <si>
    <t>Obtención de nombres de UUTT para concatenar y poner en el título de la tabla principal</t>
  </si>
  <si>
    <t>INSTRUMENTO DE EVALUACIÓN --&gt;
(examen, trabajo, práctica, actividades, ….)</t>
  </si>
  <si>
    <t>Proyecto</t>
  </si>
  <si>
    <t>Observación</t>
  </si>
  <si>
    <t>LISTADO DE INSTRUMENTOS DE EVALUACIÓN</t>
  </si>
  <si>
    <t>Prueba escrita</t>
  </si>
  <si>
    <t>Prueba prática</t>
  </si>
  <si>
    <t>Trabajo</t>
  </si>
  <si>
    <t>Práctica</t>
  </si>
  <si>
    <t>Actividad</t>
  </si>
  <si>
    <t>Artículo</t>
  </si>
  <si>
    <t>Prueba mixta</t>
  </si>
  <si>
    <t>Prueba test</t>
  </si>
  <si>
    <t>PESOS DE LOS CCEE EN RELACIÓN AL INSTRUMENTO DE EVALUACIÓN DE LA COLUMNA CORRESPONDIENTE: INDICAR EN LA ZONA BLANCA</t>
  </si>
  <si>
    <t>RA1</t>
  </si>
  <si>
    <t>RA2</t>
  </si>
  <si>
    <t>RA3</t>
  </si>
  <si>
    <t>RA4</t>
  </si>
  <si>
    <t>RA5</t>
  </si>
  <si>
    <t>RA6</t>
  </si>
  <si>
    <t>RA7</t>
  </si>
  <si>
    <t>RA8</t>
  </si>
  <si>
    <t>RA9</t>
  </si>
  <si>
    <t>RA10</t>
  </si>
  <si>
    <t>Valoración 2ª Ev</t>
  </si>
  <si>
    <t>Valoración 3ª Ev</t>
  </si>
  <si>
    <t>FINAL 1ª ORDINARIA</t>
  </si>
  <si>
    <t>nota corte si media &gt; 5 pero no alcanza algún CE y se considera RA no logrado (marcar una "x")</t>
  </si>
  <si>
    <t>CRITERIOS DE EVALUACIÓN (cargados automáticamente de la ficha RRAA-UUTT-I)</t>
  </si>
  <si>
    <t>PESOS obtenidos de la tabla inferior--&gt;</t>
  </si>
  <si>
    <t>&lt;--PESOS obtenidos de la tabla inferior</t>
  </si>
  <si>
    <t>peso y nota actual</t>
  </si>
  <si>
    <t>peso final y nota ponderada</t>
  </si>
  <si>
    <t>nota del RA para promediar</t>
  </si>
  <si>
    <t xml:space="preserve">Notas de ref. para asegurar puntuación sobre 10--&gt; </t>
  </si>
  <si>
    <t>RECUENTO DE INSTRUMENTOS DE EVALUACIÓN POR UT</t>
  </si>
  <si>
    <t>Recuento instru. Ev. Por CE</t>
  </si>
  <si>
    <t>listado de alumnos</t>
  </si>
  <si>
    <t>Listado RRAA-UUTT-I</t>
  </si>
  <si>
    <t>Vinculación RRAA-CCEE-UUTT-I</t>
  </si>
  <si>
    <t>Curso escolar:</t>
  </si>
  <si>
    <t>CURSO ESCOLAR:</t>
  </si>
  <si>
    <t>TEMPORALIZACIÓN DE UNIDADES DIDÁCTICAS O DE TRABAJO DE UNA MATERIA</t>
  </si>
  <si>
    <t>RESUMEN HORAS LECTIVAS DISPONIBLES</t>
  </si>
  <si>
    <t>1ª Ev</t>
  </si>
  <si>
    <t>Grupo:</t>
  </si>
  <si>
    <t>2ª Ev</t>
  </si>
  <si>
    <t>3ª Ev</t>
  </si>
  <si>
    <t>Curso completo</t>
  </si>
  <si>
    <t xml:space="preserve"> UD / UT de la asignatura o módulo</t>
  </si>
  <si>
    <t>PREVISIÓN INICIAL</t>
  </si>
  <si>
    <t>DESARROLLO REAL</t>
  </si>
  <si>
    <t>PREVISIÓN PRÓXIMO CURSO</t>
  </si>
  <si>
    <t>horas previstas</t>
  </si>
  <si>
    <t xml:space="preserve">horas acumuladas </t>
  </si>
  <si>
    <t>TRIMESTRE</t>
  </si>
  <si>
    <t>horas reales dedicadas</t>
  </si>
  <si>
    <t>horas - nueva previsión</t>
  </si>
  <si>
    <t>TOTAL TERMPORALIZADAS</t>
  </si>
  <si>
    <t>HORAS SIN TEMPORALIZAR</t>
  </si>
  <si>
    <t>Hoja protegida para evitar dañar involuntariamente las formulas. Puedes desprotegerla con la contraseña 1234.</t>
  </si>
  <si>
    <t>Creado por: Carlos Gilabert Sánchez, Profesor de Informática.</t>
  </si>
  <si>
    <t>CÁLCULO AUTOMÁTICO DE SESIONES / MATERIA DE UN CURSO ESCOLAR</t>
  </si>
  <si>
    <t>CALENDARIO ESCOLAR</t>
  </si>
  <si>
    <t>AÑO INICIO</t>
  </si>
  <si>
    <t>AÑO FIN</t>
  </si>
  <si>
    <t>Inicio curso:</t>
  </si>
  <si>
    <t>LUNES</t>
  </si>
  <si>
    <t>MARTES</t>
  </si>
  <si>
    <t>MIÉRCOLES</t>
  </si>
  <si>
    <t>JUEVES</t>
  </si>
  <si>
    <t>VIERNES</t>
  </si>
  <si>
    <t>Fin clases 1ªEv</t>
  </si>
  <si>
    <t>Fin clases 2ªEv</t>
  </si>
  <si>
    <t>Fin clases 3ªEv</t>
  </si>
  <si>
    <t>ESTO ES AUTOMÁTICO, NO DEBES TOCAR AQUÍ NADA</t>
  </si>
  <si>
    <t>Inicio descanso navidad:</t>
  </si>
  <si>
    <t>CÁLCULO AUTOMÁTICO DE SESIONES POR DÍA, MES, TRIMESTRE Y TOTAL DEL CURSO</t>
  </si>
  <si>
    <t>Fin descanso navidad:</t>
  </si>
  <si>
    <t>MES</t>
  </si>
  <si>
    <t>TOTAL MES</t>
  </si>
  <si>
    <t>Inicio descanso Semana Santa:</t>
  </si>
  <si>
    <t>Ev 1</t>
  </si>
  <si>
    <t>Ev 2</t>
  </si>
  <si>
    <t>Ev 3</t>
  </si>
  <si>
    <t>Fin descanso Semana Santa:</t>
  </si>
  <si>
    <t>Festivos:</t>
  </si>
  <si>
    <t>Fiesta Nacional de España</t>
  </si>
  <si>
    <t>Día de la Constitución Española</t>
  </si>
  <si>
    <t>Inmaculada Concepción</t>
  </si>
  <si>
    <t>TOTAL DÍA</t>
  </si>
  <si>
    <t>TOTAL CURSO</t>
  </si>
  <si>
    <t>Días a no computar por no docencia real (talleres, entrega de notas,…)</t>
  </si>
  <si>
    <t>NO ME DEJES SIN LEER, SOY MUY IMPORTANTE:</t>
  </si>
  <si>
    <t>El cálculo de horas lectivas se hace teniendo en cuenta las fechas de la tabla calendario escolar, por lo que es muy importante que esté bien cumplimentada</t>
  </si>
  <si>
    <t>Como puedes apreciar en la tabla calendario letra roja, puedes añadir algunas fechas más que siendo lectivos, no deseas que se computen pues no se imparte clase.</t>
  </si>
  <si>
    <t>DÍA DE INICIO DE LA UT</t>
  </si>
  <si>
    <t>TÍTULO DE LA UT / UD</t>
  </si>
  <si>
    <t>HORAS PREVISTAS</t>
  </si>
  <si>
    <t>CELDAS DE DATOS AUXILIARES, NO TOCAR</t>
  </si>
  <si>
    <t>PROGRAMACIÓN DE LA UT</t>
  </si>
  <si>
    <t>computo horas lectivas por día y mes</t>
  </si>
  <si>
    <t>horas indicadas por el usuario / horas lectivas dispone</t>
  </si>
  <si>
    <t>DÍAS LECTIVOS EV1 y cómputo horas lectivas según usuario en el mes</t>
  </si>
  <si>
    <t>DÍAS LECTIVOS EV2 y cómputo horas lectivas según usuario en el mes</t>
  </si>
  <si>
    <t>DÍAS LECTIVOS EV3 y cómputo horas lectivas según usuario en el mes</t>
  </si>
  <si>
    <t>horas indicadas por el usuario</t>
  </si>
  <si>
    <t>ev1</t>
  </si>
  <si>
    <t>ev2</t>
  </si>
  <si>
    <t>ev3</t>
  </si>
  <si>
    <t>EV</t>
  </si>
  <si>
    <t>TABLA PARA SACAR CONTAR LOS DÍAS LUNES, MARTES, … QUE SON LECTIVOS EN CADA SEMANA Y MES Y POR EVALUACIÓN</t>
  </si>
  <si>
    <t>SUMA</t>
  </si>
  <si>
    <t>DÍA</t>
  </si>
  <si>
    <t>L</t>
  </si>
  <si>
    <t>M</t>
  </si>
  <si>
    <t>X</t>
  </si>
  <si>
    <t>J</t>
  </si>
  <si>
    <t>V</t>
  </si>
  <si>
    <t>tablas para sacar 1, 2 o 3 según trimestre y si es entresemana, además de F si es festivo o VAC si son vacaciones</t>
  </si>
  <si>
    <t>1, 2 o 3 según evaluación y no S o D</t>
  </si>
  <si>
    <t>F si coincide con un Festivo</t>
  </si>
  <si>
    <t>V si coincide con unas vacaciones</t>
  </si>
  <si>
    <t>tabla para sacar la letra del día</t>
  </si>
  <si>
    <t>INFORMACIÓN AUXILIAR NECESARIA PARA LA TABLA DE ARRIBA. NO TOCAR</t>
  </si>
  <si>
    <t>SEPTIEMBRE</t>
  </si>
  <si>
    <t>1 Domingo, 2 lunes, ….</t>
  </si>
  <si>
    <t>OCTUBRE</t>
  </si>
  <si>
    <t>NOVIEMBRE</t>
  </si>
  <si>
    <t>DICIEMBRE</t>
  </si>
  <si>
    <t>ENERO</t>
  </si>
  <si>
    <t>FEBRERO</t>
  </si>
  <si>
    <t>MARZO</t>
  </si>
  <si>
    <t>ABRIL</t>
  </si>
  <si>
    <t>MAYO</t>
  </si>
  <si>
    <t>JUNIO</t>
  </si>
  <si>
    <t>IMPORTANTE: SOLO NECESITAS RELLANAR ESTA TABLA Y EL CALENDARIO ESCOLAR</t>
  </si>
  <si>
    <t>Config horas lectivas para temporalización</t>
  </si>
  <si>
    <t>Temporalización de UUTT</t>
  </si>
  <si>
    <t>RRAA</t>
  </si>
  <si>
    <t>Instrucciones básica de puesta en marcha:</t>
  </si>
  <si>
    <t>Cumplimenta el listado de alumnos en la ficha alumnos (se cargarán automáticamente en el resto de hojas de cálculo)</t>
  </si>
  <si>
    <t>Cumplimenta el listado de Resultados de Aprendizaje, Unidades de Trabajo e instrumentos de evaluación que puedes emplear.</t>
  </si>
  <si>
    <t>Crea la vinculación de RRAA-CCEE-UUTT-I . Necesitarás copiar todos los Criterios de Evaluación del currículo y además añadir los que consideres oportunos (te recomiendo marcar de alguna manera los tuyos para poder reconocerlos en todo momento)</t>
  </si>
  <si>
    <t>Temporaliza las UUTT</t>
  </si>
  <si>
    <t>Configura las horas lectivas conforme a tu horario (x horas el lunes, x el martes,….)</t>
  </si>
  <si>
    <t>Asigna un % a cada RRAA en la hoja de cálculo Ev general</t>
  </si>
  <si>
    <t>Planifica instrumentos de evaluación en las hojas de los RA y asigna el % correspondiente al CE relacionado.</t>
  </si>
  <si>
    <t>Introduce las calificaciones oportunas.</t>
  </si>
  <si>
    <t>0a</t>
  </si>
  <si>
    <t>0b</t>
  </si>
  <si>
    <t>De manera general, únicamente hay que escribir en las celdas con fondo blanco. Si tienen color, posiblemente tengan una formula y de escribir puedes anular alguna funcionalidad.</t>
  </si>
  <si>
    <t>Cumplimenta los datos de grupo de esta hoja.</t>
  </si>
  <si>
    <t>Este libro de cálculo se ofrece a modo de ayuda.El autor no se hace responsable de fallos de funcionamiento. Si lo crees oportuno, puede create el tuyo propio y usar este de ejemplo.</t>
  </si>
  <si>
    <t>zona auxiliar de proceso (no tocar)</t>
  </si>
  <si>
    <t>LISTADO DE RRAA, UUTT E INSTRUMENTOS</t>
  </si>
  <si>
    <t>Estos listados se cargarán automáticamente en las demás hojas del libro.</t>
  </si>
  <si>
    <t>Módulo / materia:</t>
  </si>
  <si>
    <t>VINCULACIÓN DE RRAA --&gt; CCEE --&gt; UUTT --&gt; INSTRUMENTOS DE EVALUACIÓN</t>
  </si>
  <si>
    <t>CALIFICACIÓN GLOBAL DEL MÓDULO</t>
  </si>
  <si>
    <t>% en la 2ªEV</t>
  </si>
  <si>
    <t>% en la 3ªEV</t>
  </si>
  <si>
    <t>% en la 1ªEV</t>
  </si>
  <si>
    <t>peso acumulado</t>
  </si>
  <si>
    <t>Peso de ref</t>
  </si>
  <si>
    <t>Nota en Delphos</t>
  </si>
  <si>
    <t>FINAL 2ª ORDINARIA</t>
  </si>
  <si>
    <t>Nº APROBADOS</t>
  </si>
  <si>
    <t>% APROBADOS</t>
  </si>
  <si>
    <t>NOTA PROMEDIO</t>
  </si>
  <si>
    <t>% en 1ª ordinaria</t>
  </si>
  <si>
    <t>% en 2ª ordinaria</t>
  </si>
  <si>
    <t>PESOS DE LOS RRAA EN CADA EV (acumulativo)</t>
  </si>
  <si>
    <t>Ver comentario</t>
  </si>
  <si>
    <t>Registro de control: nota de referencia</t>
  </si>
  <si>
    <t>UT CORRESPONDIENTE (zona auxiliar de proceso - no tocar)</t>
  </si>
  <si>
    <t xml:space="preserve">Nº sesiones semanales para con el grupo </t>
  </si>
  <si>
    <t>zona auxiliar de proceso - no tocar</t>
  </si>
  <si>
    <t>Nº UT:</t>
  </si>
  <si>
    <t>HORAS DISPONIBLES CADA DÍA</t>
  </si>
  <si>
    <t>HORAS PERDIDAS POR ALGÚN MOTIVO (Talleres, huelga,…) Y EXPLICACIÓN</t>
  </si>
  <si>
    <t>HORAS  IMPARTIDAS</t>
  </si>
  <si>
    <t xml:space="preserve">HORAS A RESTAR </t>
  </si>
  <si>
    <t>Ayuda: si quieres bajar de línea sin salir de la celda, mantén pulsada la tecla Alt mientras pulsas el intro</t>
  </si>
  <si>
    <t>UUTT relacionadas</t>
  </si>
  <si>
    <t>EVALUACIÓN GENERAL DE RRAA</t>
  </si>
  <si>
    <t>UUTT</t>
  </si>
  <si>
    <t>UT20</t>
  </si>
  <si>
    <t>UT11</t>
  </si>
  <si>
    <t>UT12</t>
  </si>
  <si>
    <t>UT13</t>
  </si>
  <si>
    <t>UT14</t>
  </si>
  <si>
    <t>UT15</t>
  </si>
  <si>
    <t>UT16</t>
  </si>
  <si>
    <t>UT17</t>
  </si>
  <si>
    <t>UT18</t>
  </si>
  <si>
    <t>UT19</t>
  </si>
  <si>
    <t>UT1</t>
  </si>
  <si>
    <t>UT2</t>
  </si>
  <si>
    <t>UT3</t>
  </si>
  <si>
    <t>UT4</t>
  </si>
  <si>
    <t>UT7</t>
  </si>
  <si>
    <t>UT8</t>
  </si>
  <si>
    <t>UT9</t>
  </si>
  <si>
    <t>UT10</t>
  </si>
  <si>
    <t>UT5</t>
  </si>
  <si>
    <t>UT6</t>
  </si>
  <si>
    <t>Para añadir un enlace, ve a la pestaña de arriba "Insertar"--&gt; "Hipervínculo" --&gt; "Lugar de este libro"--&gt; Selecciona la hoja + aceptar</t>
  </si>
  <si>
    <t>Revisa la calificación final en Ev general.</t>
  </si>
  <si>
    <t>Enlaces a hojas de este libro cuaderno de evaluación</t>
  </si>
  <si>
    <t>separador</t>
  </si>
  <si>
    <t>Autor. Carlos Gilabert Sánchez</t>
  </si>
  <si>
    <t>Básico, (vacío)</t>
  </si>
  <si>
    <t>CAT</t>
  </si>
  <si>
    <t>zona auxiliar de proceso. Concatena letras de los CCEE evaluados por el instrumento de evaluación (no tocar)</t>
  </si>
  <si>
    <t>zona auxiliar de proceso. Concatena la categoría de los CCEE evaluados por el instrumento de evaluación para saber si es básico (no tocar)</t>
  </si>
  <si>
    <t>ENLACES PROPIOS</t>
  </si>
  <si>
    <t>Rellena primero la ficha 'Cálculo horas' y después vuelve aquí para temporalizar</t>
  </si>
  <si>
    <t>LISTADO UUTT
(Títulos de las UT, sin incluir el número)</t>
  </si>
  <si>
    <t>LISTADO RRAA
 (comenzar por el número, ej: "1. Con…")</t>
  </si>
  <si>
    <t>&lt;--Si no tienes clase en el 3er trimestre, deja esta casilla vacía</t>
  </si>
  <si>
    <t>CATEROGRÍA</t>
  </si>
  <si>
    <t xml:space="preserve">RESULTADO DE APRENDIZAJE (automático) --&gt; </t>
  </si>
  <si>
    <t xml:space="preserve">UNIDADES DE TRABAJO RELACIONADAS (automático) --&gt; </t>
  </si>
  <si>
    <t>UT (anotar de forma manual) --&gt;</t>
  </si>
  <si>
    <r>
      <t xml:space="preserve">CE (automático)--&gt; 
</t>
    </r>
    <r>
      <rPr>
        <b/>
        <sz val="8"/>
        <rFont val="Arial"/>
        <family val="2"/>
      </rPr>
      <t>Marcardo en rojo si es de categoría "básico"</t>
    </r>
  </si>
  <si>
    <r>
      <t xml:space="preserve">Información Importante
</t>
    </r>
    <r>
      <rPr>
        <sz val="10"/>
        <color rgb="FFC00000"/>
        <rFont val="Arial"/>
        <family val="2"/>
      </rPr>
      <t>Recuerda que los % los debes indicar en la tabla de abajo, a cada CCEE. Automáticamente se sumarán en la celda de la fila 10, junto al instrumento concreto utilizado.</t>
    </r>
  </si>
  <si>
    <t>DATOS DE EJEMPLO PARA UN 1ER CURSO</t>
  </si>
  <si>
    <t>DATOS DE EJEMPLO</t>
  </si>
  <si>
    <t>DATOS DE EJEMPLO PARA UN 2º CURSO</t>
  </si>
  <si>
    <r>
      <rPr>
        <b/>
        <sz val="9"/>
        <rFont val="Arial"/>
        <family val="2"/>
      </rPr>
      <t>Importante:</t>
    </r>
    <r>
      <rPr>
        <sz val="9"/>
        <rFont val="Arial"/>
        <family val="2"/>
      </rPr>
      <t xml:space="preserve"> Los % de los RA en las evaluaciones no deberían sumar 100% por fila, hasta llegada una evaluación ordinaria. Por ejemplo: en la 1ª ev. NO se han evaluado todavía el 100% de los CCEE, por lo que el peso acumulado no debería ser 100%. Y que no te preocupe el cáclulo de la nota de la evaluación, siempre se pondera sobre 100%, por lo que obtendrás correctamente una nota entre 0 y 10. </t>
    </r>
    <r>
      <rPr>
        <b/>
        <sz val="9"/>
        <rFont val="Arial"/>
        <family val="2"/>
      </rPr>
      <t>EJEMPLOS  AHÍ----&gt;</t>
    </r>
    <r>
      <rPr>
        <sz val="9"/>
        <rFont val="Arial"/>
        <family val="2"/>
      </rPr>
      <t xml:space="preserve"> </t>
    </r>
  </si>
  <si>
    <t>CUIDADO: INDICA EL RA DE CADA CE, AUNQUE HAYA QUE REPETIRLO. DEBE COMENZAR POR UN NÚMERO: 1, 2, …</t>
  </si>
  <si>
    <t>AUTOR DEL LIBRO DE EXCEL: CARLOS GILABERT SÁNCHEZ</t>
  </si>
  <si>
    <t>CUIDADO: NO REPITAS LETRA DE CE EN UN MISMO RA. DEBE COMENZAR POR: a), b), c),….</t>
  </si>
  <si>
    <t>concatenador-&gt;</t>
  </si>
  <si>
    <t>.</t>
  </si>
  <si>
    <t>separador UT</t>
  </si>
  <si>
    <t>Peso total de los CCEE marcados como básicos:</t>
  </si>
  <si>
    <t>ESTABLECIMIENTOS DE FLORISTERIA</t>
  </si>
  <si>
    <t>2º JARDINERIA Y FLORISTERIA</t>
  </si>
  <si>
    <t>Colado de la Cruz, Diego</t>
  </si>
  <si>
    <t>Corral Olivares, José</t>
  </si>
  <si>
    <t>Delgado García-Muñoz, Jorge</t>
  </si>
  <si>
    <t>Díaz Guío, Rubén</t>
  </si>
  <si>
    <t>Gómez Chico, Yanira</t>
  </si>
  <si>
    <t>González Jara, Marcos Alexander</t>
  </si>
  <si>
    <t>Hernández Caballero, Raquel</t>
  </si>
  <si>
    <t>Molano Caro, Sandra</t>
  </si>
  <si>
    <t>Muñoz Martín, Raquel</t>
  </si>
  <si>
    <t>Navas Gómez, María</t>
  </si>
  <si>
    <t>Parrilla Herrera, Vidal</t>
  </si>
  <si>
    <t xml:space="preserve"> </t>
  </si>
  <si>
    <t>1. Distribuye las dependencias y los elementos de una floristería, analizando criterios técnicos, prácticos, estéticos y de confortabilidad.</t>
  </si>
  <si>
    <t>2. Organiza las actividades del taller de floristería, describiendo las tareas e interpretando los métodos de organización.</t>
  </si>
  <si>
    <t>3. Organiza la limpieza y realiza el mantenimiento de las instalaciones, equipos, máquinas y herramientas de una floristería, interpretando los protocolos y manuales de mantenimiento.</t>
  </si>
  <si>
    <t>4. Controla y organiza el almacenaje y conservación de materias primas, materiales y productos habituales en floristería, describiendo los sistemas y técnicas asociadas.</t>
  </si>
  <si>
    <t>5. Monta escaparates y exposiciones en la sala de ventas de la floristería, identificando criterios funcionales, estéticos y comerciales.</t>
  </si>
  <si>
    <t>a) Se han caracterizado las dependencias de una floristería.</t>
  </si>
  <si>
    <t>h) Se ha aplicado la normativa comercial, de protección ambiental y de prevención de riesgos laborales.</t>
  </si>
  <si>
    <t>a) Se han caracterizado las actividades del taller de floristería.</t>
  </si>
  <si>
    <t>b) Se han distribuido y controlado las tareas diarias.</t>
  </si>
  <si>
    <t>c) Se han seguido los protocolos establecidos para los pedidos.</t>
  </si>
  <si>
    <t>d) Se ha cumplimentado la documentación asociada a los pedidos.</t>
  </si>
  <si>
    <t>e) Se han organizado los equipos, herramientas y materiales propios del taller de floristería.</t>
  </si>
  <si>
    <t>f) Se han seleccionado las técnicas, utensilios y productos necesarios para el trabajo diario.</t>
  </si>
  <si>
    <t>g) Se han seleccionado herramientas y maquinaria en función de la labor que se va a realizar.</t>
  </si>
  <si>
    <t>h) Se ha aplicado la normativa de protección ambiental y de prevención de riesgos laborales.</t>
  </si>
  <si>
    <t>a) Se ha establecido el plan de limpieza de una floristería.</t>
  </si>
  <si>
    <t>b) Se han seleccionado las técnicas, utensilios y productos para la limpieza.</t>
  </si>
  <si>
    <t>c) Se ha controlado la recogida y retirada de los residuos.</t>
  </si>
  <si>
    <t>d) Se ha aplicado el programa de mantenimiento de las instalaciones, equipos, máquinas y herramientas de una floristería.</t>
  </si>
  <si>
    <t>e) Se ha manejado la maquinaria y herramienta básica para el mantenimiento.</t>
  </si>
  <si>
    <t>f) Se han coordinado la limpieza y el mantenimiento con las actividades productivas propias de floristería.</t>
  </si>
  <si>
    <t>g) Se ha aplicado la normativa de protección ambiental y de prevención de riesgos laborales</t>
  </si>
  <si>
    <t>a) Se han caracterizado los sistemas y equipos de almacenaje.</t>
  </si>
  <si>
    <t>b) Se han clasificado y colocado las materias primas y materiales.</t>
  </si>
  <si>
    <t>c) Se han controlado los parámetros de la cámara frigorífica.</t>
  </si>
  <si>
    <t>d) Se han conservado las materias primas y los productos finales.</t>
  </si>
  <si>
    <t>e) Se ha realizado el inventario para controlar las existencias.</t>
  </si>
  <si>
    <t>a) Se han caracterizado los tipos de escaparates y los elementos que los integran.</t>
  </si>
  <si>
    <t>b) Se han identificado las distintas campañas comerciales.</t>
  </si>
  <si>
    <t>c) Se han caracterizado elementos vegetales y los complementos decorativos no florales y de ambientación del escaparate.</t>
  </si>
  <si>
    <t>d) Se ha medido y acondicionado la zona de escaparate o exposición.</t>
  </si>
  <si>
    <t>e) Se ha realizado el boceto del escaparate.</t>
  </si>
  <si>
    <t>f) Se han ubicado los elementos representados en el boceto.</t>
  </si>
  <si>
    <t>i) Se ha aplicado la normativa comercial, de protección ambiental y de prevención de riesgos laborales.</t>
  </si>
  <si>
    <t>Fiesta Local</t>
  </si>
  <si>
    <t>h) Se ha realizado la limpieza, mantenimiento, conservación y reposición de los elementos de escaparates y de la sala de exposición</t>
  </si>
  <si>
    <t>2019 / 2020</t>
  </si>
  <si>
    <t>Alayón Cabrera, Elisabet</t>
  </si>
  <si>
    <t>Belizón Domínguez, Alejandro</t>
  </si>
  <si>
    <t>Picardo Manjón, Patrick</t>
  </si>
  <si>
    <t>Reyes Morales, Manuel</t>
  </si>
  <si>
    <t>Ruíz Piñero, Fco Javier</t>
  </si>
  <si>
    <t>Distribución de dependencias y elementos de una floristería. Normativa.</t>
  </si>
  <si>
    <t xml:space="preserve">Organización del taller y planificación del trabajo. </t>
  </si>
  <si>
    <t>Almacenaje y conservación de materias primas en una floristería.</t>
  </si>
  <si>
    <t xml:space="preserve">Limpieza y mantenimiento de instalaciones, maquinaria y herramientas de floristería. </t>
  </si>
  <si>
    <t>Montaje de escaparates y exposiciones. Elementos, criterios estéticos y comerciales.</t>
  </si>
  <si>
    <t>b) Se ha realizado el diseño de la distribución de espacios.</t>
  </si>
  <si>
    <t>c) Se han optimizando espacios y secciones para favorecer la circulación de trabajadores y clientes.</t>
  </si>
  <si>
    <t>d) Se han señalizado las distintas zonas del establecimiento.</t>
  </si>
  <si>
    <t>e) Se ha acondicionado la superficie del local comercial.</t>
  </si>
  <si>
    <t>f) Se han utilizado herramientas y útiles en el diseño y la distribución de espacios.</t>
  </si>
  <si>
    <t>g) Se han descrito los elementos y mobiliario de cada dependencia.</t>
  </si>
  <si>
    <t>f) Se han comprobado los pedidos y la documentación asociada a su recepción.</t>
  </si>
  <si>
    <t>g) Se han identificado los sistemas y medios de reclamación.</t>
  </si>
  <si>
    <t>g) Se ha controlado periódicamente el estado y la calidad de los productos exhibidos.</t>
  </si>
  <si>
    <t>%</t>
  </si>
  <si>
    <t>No lectivo provincial</t>
  </si>
  <si>
    <t>Dia de Andaluccía</t>
  </si>
  <si>
    <t>Dia de la Comunidad Educativa</t>
  </si>
  <si>
    <t>Fiesta del trabajo</t>
  </si>
  <si>
    <t>Fiesta local</t>
  </si>
  <si>
    <t>Notas</t>
  </si>
</sst>
</file>

<file path=xl/styles.xml><?xml version="1.0" encoding="utf-8"?>
<styleSheet xmlns="http://schemas.openxmlformats.org/spreadsheetml/2006/main">
  <numFmts count="7">
    <numFmt numFmtId="43" formatCode="_-* #,##0.00\ _€_-;\-* #,##0.00\ _€_-;_-* &quot;-&quot;??\ _€_-;_-@_-"/>
    <numFmt numFmtId="164" formatCode="_-* #,##0\ _€_-;\-* #,##0\ _€_-;_-* &quot;-&quot;??\ _€_-;_-@_-"/>
    <numFmt numFmtId="165" formatCode="0.0"/>
    <numFmt numFmtId="166" formatCode="_-* #,##0.00&quot; €&quot;_-;\-* #,##0.00&quot; €&quot;_-;_-* \-??&quot; €&quot;_-;_-@_-"/>
    <numFmt numFmtId="167" formatCode="dd\-mm"/>
    <numFmt numFmtId="168" formatCode="d\-m;@"/>
    <numFmt numFmtId="169" formatCode="0.0%"/>
  </numFmts>
  <fonts count="11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Arial"/>
      <family val="2"/>
    </font>
    <font>
      <b/>
      <sz val="8"/>
      <name val="Arial"/>
      <family val="2"/>
    </font>
    <font>
      <sz val="8"/>
      <name val="Arial"/>
      <family val="2"/>
    </font>
    <font>
      <sz val="9"/>
      <name val="Arial"/>
      <family val="2"/>
    </font>
    <font>
      <b/>
      <sz val="11"/>
      <name val="Arial"/>
      <family val="2"/>
    </font>
    <font>
      <sz val="11"/>
      <color indexed="8"/>
      <name val="Calibri"/>
      <family val="2"/>
    </font>
    <font>
      <sz val="10"/>
      <name val="Arial"/>
      <family val="2"/>
    </font>
    <font>
      <b/>
      <i/>
      <sz val="10"/>
      <name val="Arial"/>
      <family val="2"/>
    </font>
    <font>
      <i/>
      <sz val="10"/>
      <name val="Arial"/>
      <family val="2"/>
    </font>
    <font>
      <b/>
      <sz val="9"/>
      <color theme="1"/>
      <name val="Arial"/>
      <family val="2"/>
    </font>
    <font>
      <u/>
      <sz val="10"/>
      <color theme="10"/>
      <name val="Arial"/>
      <family val="2"/>
    </font>
    <font>
      <sz val="10"/>
      <color rgb="FF00B050"/>
      <name val="Arial"/>
      <family val="2"/>
    </font>
    <font>
      <sz val="10"/>
      <name val="Arial"/>
      <family val="2"/>
    </font>
    <font>
      <b/>
      <sz val="10"/>
      <color rgb="FFC00000"/>
      <name val="Arial"/>
      <family val="2"/>
    </font>
    <font>
      <b/>
      <sz val="10"/>
      <name val="Calibri"/>
      <family val="2"/>
      <scheme val="minor"/>
    </font>
    <font>
      <sz val="10"/>
      <name val="Calibri"/>
      <family val="2"/>
      <scheme val="minor"/>
    </font>
    <font>
      <b/>
      <sz val="9"/>
      <name val="Calibri"/>
      <family val="2"/>
      <scheme val="minor"/>
    </font>
    <font>
      <sz val="10"/>
      <color theme="6"/>
      <name val="Arial"/>
      <family val="2"/>
    </font>
    <font>
      <u/>
      <sz val="11.5"/>
      <color theme="10"/>
      <name val="Arial"/>
      <family val="2"/>
    </font>
    <font>
      <b/>
      <sz val="10"/>
      <color rgb="FF000000"/>
      <name val="Calibri"/>
      <family val="2"/>
      <scheme val="minor"/>
    </font>
    <font>
      <sz val="10"/>
      <color theme="2" tint="-0.499984740745262"/>
      <name val="Arial"/>
      <family val="2"/>
    </font>
    <font>
      <b/>
      <sz val="10"/>
      <color theme="2" tint="-0.499984740745262"/>
      <name val="Arial"/>
      <family val="2"/>
    </font>
    <font>
      <b/>
      <sz val="11"/>
      <name val="Calibri"/>
      <family val="2"/>
      <scheme val="minor"/>
    </font>
    <font>
      <b/>
      <sz val="9"/>
      <color theme="6" tint="0.79998168889431442"/>
      <name val="Arial"/>
      <family val="2"/>
    </font>
    <font>
      <b/>
      <sz val="9"/>
      <color theme="7" tint="0.79998168889431442"/>
      <name val="Arial"/>
      <family val="2"/>
    </font>
    <font>
      <b/>
      <sz val="12"/>
      <name val="Calibri"/>
      <family val="2"/>
      <scheme val="minor"/>
    </font>
    <font>
      <b/>
      <sz val="8"/>
      <name val="Calibri"/>
      <family val="2"/>
      <scheme val="minor"/>
    </font>
    <font>
      <sz val="9"/>
      <name val="Calibri"/>
      <family val="2"/>
      <scheme val="minor"/>
    </font>
    <font>
      <b/>
      <sz val="8"/>
      <color rgb="FF000000"/>
      <name val="Calibri"/>
      <family val="2"/>
      <scheme val="minor"/>
    </font>
    <font>
      <sz val="9"/>
      <color indexed="81"/>
      <name val="Tahoma"/>
      <family val="2"/>
    </font>
    <font>
      <b/>
      <sz val="9"/>
      <color indexed="81"/>
      <name val="Tahoma"/>
      <family val="2"/>
    </font>
    <font>
      <sz val="10"/>
      <color theme="0" tint="-0.499984740745262"/>
      <name val="Calibri"/>
      <family val="2"/>
      <scheme val="minor"/>
    </font>
    <font>
      <b/>
      <sz val="9"/>
      <color theme="8" tint="0.79998168889431442"/>
      <name val="Arial"/>
      <family val="2"/>
    </font>
    <font>
      <b/>
      <sz val="9"/>
      <color rgb="FF000000"/>
      <name val="Calibri"/>
      <family val="2"/>
      <scheme val="minor"/>
    </font>
    <font>
      <b/>
      <sz val="11"/>
      <color theme="1"/>
      <name val="Calibri"/>
      <family val="2"/>
      <scheme val="minor"/>
    </font>
    <font>
      <sz val="20"/>
      <color theme="0"/>
      <name val="Calibri"/>
      <family val="2"/>
      <scheme val="minor"/>
    </font>
    <font>
      <b/>
      <sz val="10"/>
      <color theme="1"/>
      <name val="Calibri"/>
      <family val="2"/>
      <scheme val="minor"/>
    </font>
    <font>
      <b/>
      <sz val="12"/>
      <color theme="0"/>
      <name val="Calibri"/>
      <family val="2"/>
      <scheme val="minor"/>
    </font>
    <font>
      <sz val="11"/>
      <name val="Calibri"/>
      <family val="2"/>
      <scheme val="minor"/>
    </font>
    <font>
      <b/>
      <sz val="11"/>
      <color rgb="FFFF0000"/>
      <name val="Calibri"/>
      <family val="2"/>
      <scheme val="minor"/>
    </font>
    <font>
      <sz val="10"/>
      <color rgb="FFFF0000"/>
      <name val="Arial"/>
      <family val="2"/>
    </font>
    <font>
      <sz val="10"/>
      <color theme="1"/>
      <name val="Arial"/>
      <family val="2"/>
    </font>
    <font>
      <b/>
      <sz val="8"/>
      <color theme="1"/>
      <name val="Calibri"/>
      <family val="2"/>
      <scheme val="minor"/>
    </font>
    <font>
      <sz val="10"/>
      <color theme="1"/>
      <name val="Calibri"/>
      <family val="2"/>
      <scheme val="minor"/>
    </font>
    <font>
      <sz val="11"/>
      <color theme="0" tint="-0.34998626667073579"/>
      <name val="Calibri"/>
      <family val="2"/>
      <scheme val="minor"/>
    </font>
    <font>
      <sz val="11"/>
      <color theme="2" tint="-0.249977111117893"/>
      <name val="Calibri"/>
      <family val="2"/>
      <scheme val="minor"/>
    </font>
    <font>
      <b/>
      <sz val="18"/>
      <color theme="0"/>
      <name val="Calibri"/>
      <family val="2"/>
      <scheme val="minor"/>
    </font>
    <font>
      <b/>
      <sz val="12"/>
      <color theme="6" tint="0.79998168889431442"/>
      <name val="Calibri"/>
      <family val="2"/>
      <scheme val="minor"/>
    </font>
    <font>
      <b/>
      <sz val="14"/>
      <color theme="1"/>
      <name val="Calibri"/>
      <family val="2"/>
      <scheme val="minor"/>
    </font>
    <font>
      <b/>
      <sz val="16"/>
      <name val="Calibri"/>
      <family val="2"/>
      <scheme val="minor"/>
    </font>
    <font>
      <b/>
      <sz val="11"/>
      <color theme="2"/>
      <name val="Calibri"/>
      <family val="2"/>
      <scheme val="minor"/>
    </font>
    <font>
      <b/>
      <sz val="12"/>
      <color theme="1"/>
      <name val="Calibri"/>
      <family val="2"/>
      <scheme val="minor"/>
    </font>
    <font>
      <sz val="11"/>
      <color theme="0" tint="-0.499984740745262"/>
      <name val="Calibri"/>
      <family val="2"/>
      <scheme val="minor"/>
    </font>
    <font>
      <b/>
      <sz val="11"/>
      <color rgb="FFFFFF00"/>
      <name val="Calibri"/>
      <family val="2"/>
      <scheme val="minor"/>
    </font>
    <font>
      <sz val="8"/>
      <color theme="1"/>
      <name val="Calibri"/>
      <family val="2"/>
      <scheme val="minor"/>
    </font>
    <font>
      <sz val="11"/>
      <color rgb="FFC00000"/>
      <name val="Calibri"/>
      <family val="2"/>
      <scheme val="minor"/>
    </font>
    <font>
      <sz val="11"/>
      <color theme="2"/>
      <name val="Calibri"/>
      <family val="2"/>
      <scheme val="minor"/>
    </font>
    <font>
      <b/>
      <sz val="12"/>
      <color theme="2"/>
      <name val="Calibri"/>
      <family val="2"/>
      <scheme val="minor"/>
    </font>
    <font>
      <b/>
      <sz val="8"/>
      <color theme="2" tint="-0.499984740745262"/>
      <name val="Calibri"/>
      <family val="2"/>
      <scheme val="minor"/>
    </font>
    <font>
      <sz val="8"/>
      <color theme="2" tint="-0.499984740745262"/>
      <name val="Calibri"/>
      <family val="2"/>
      <scheme val="minor"/>
    </font>
    <font>
      <b/>
      <sz val="11"/>
      <color rgb="FFC00000"/>
      <name val="Calibri"/>
      <family val="2"/>
      <scheme val="minor"/>
    </font>
    <font>
      <sz val="9"/>
      <color theme="1"/>
      <name val="Calibri"/>
      <family val="2"/>
      <scheme val="minor"/>
    </font>
    <font>
      <sz val="9"/>
      <color theme="5"/>
      <name val="Calibri"/>
      <family val="2"/>
      <scheme val="minor"/>
    </font>
    <font>
      <sz val="9"/>
      <color rgb="FFFF0000"/>
      <name val="Calibri"/>
      <family val="2"/>
      <scheme val="minor"/>
    </font>
    <font>
      <b/>
      <sz val="14"/>
      <color theme="7" tint="0.79998168889431442"/>
      <name val="Arial"/>
      <family val="2"/>
    </font>
    <font>
      <b/>
      <u/>
      <sz val="10"/>
      <color theme="10"/>
      <name val="Arial"/>
      <family val="2"/>
    </font>
    <font>
      <b/>
      <sz val="10"/>
      <color theme="5" tint="0.79998168889431442"/>
      <name val="Arial"/>
      <family val="2"/>
    </font>
    <font>
      <b/>
      <sz val="10"/>
      <color theme="2"/>
      <name val="Arial"/>
      <family val="2"/>
    </font>
    <font>
      <b/>
      <sz val="10"/>
      <color theme="2" tint="-0.249977111117893"/>
      <name val="Calibri"/>
      <family val="2"/>
      <scheme val="minor"/>
    </font>
    <font>
      <sz val="10"/>
      <color theme="2" tint="-0.249977111117893"/>
      <name val="Arial"/>
      <family val="2"/>
    </font>
    <font>
      <sz val="8"/>
      <color rgb="FFC00000"/>
      <name val="Arial"/>
      <family val="2"/>
    </font>
    <font>
      <sz val="10"/>
      <color rgb="FFFFFF00"/>
      <name val="Arial"/>
      <family val="2"/>
    </font>
    <font>
      <sz val="8"/>
      <color rgb="FFC00000"/>
      <name val="Calibri"/>
      <family val="2"/>
      <scheme val="minor"/>
    </font>
    <font>
      <b/>
      <sz val="10"/>
      <color theme="6" tint="0.79998168889431442"/>
      <name val="Calibri"/>
      <family val="2"/>
      <scheme val="minor"/>
    </font>
    <font>
      <b/>
      <sz val="9"/>
      <color theme="6" tint="0.79998168889431442"/>
      <name val="Calibri"/>
      <family val="2"/>
      <scheme val="minor"/>
    </font>
    <font>
      <b/>
      <sz val="9"/>
      <color theme="0"/>
      <name val="Arial"/>
      <family val="2"/>
    </font>
    <font>
      <b/>
      <sz val="12"/>
      <color theme="2"/>
      <name val="Arial"/>
      <family val="2"/>
    </font>
    <font>
      <sz val="11"/>
      <color theme="2" tint="-0.499984740745262"/>
      <name val="Calibri"/>
      <family val="2"/>
      <scheme val="minor"/>
    </font>
    <font>
      <sz val="9"/>
      <color theme="2" tint="-0.499984740745262"/>
      <name val="Calibri"/>
      <family val="2"/>
      <scheme val="minor"/>
    </font>
    <font>
      <b/>
      <sz val="9"/>
      <color theme="2" tint="-0.499984740745262"/>
      <name val="Calibri"/>
      <family val="2"/>
      <scheme val="minor"/>
    </font>
    <font>
      <sz val="10"/>
      <color theme="2" tint="-9.9978637043366805E-2"/>
      <name val="Arial"/>
      <family val="2"/>
    </font>
    <font>
      <sz val="8"/>
      <color theme="2" tint="-9.9978637043366805E-2"/>
      <name val="Arial"/>
      <family val="2"/>
    </font>
    <font>
      <sz val="8"/>
      <color theme="2" tint="-0.249977111117893"/>
      <name val="Arial"/>
      <family val="2"/>
    </font>
    <font>
      <sz val="10"/>
      <color theme="5" tint="0.79998168889431442"/>
      <name val="Arial"/>
      <family val="2"/>
    </font>
    <font>
      <sz val="10"/>
      <color theme="5" tint="0.39997558519241921"/>
      <name val="Arial"/>
      <family val="2"/>
    </font>
    <font>
      <b/>
      <sz val="8"/>
      <color rgb="FFC00000"/>
      <name val="Calibri"/>
      <family val="2"/>
      <scheme val="minor"/>
    </font>
    <font>
      <sz val="10"/>
      <color rgb="FFC00000"/>
      <name val="Arial"/>
      <family val="2"/>
    </font>
    <font>
      <b/>
      <sz val="11"/>
      <color rgb="FFFFFF00"/>
      <name val="Arial"/>
      <family val="2"/>
    </font>
    <font>
      <b/>
      <sz val="10"/>
      <color rgb="FF002060"/>
      <name val="Arial"/>
      <family val="2"/>
    </font>
    <font>
      <sz val="10"/>
      <color theme="0" tint="-0.499984740745262"/>
      <name val="Arial"/>
      <family val="2"/>
    </font>
    <font>
      <b/>
      <sz val="10"/>
      <color theme="2" tint="-0.749992370372631"/>
      <name val="Arial"/>
      <family val="2"/>
    </font>
    <font>
      <b/>
      <sz val="10"/>
      <color rgb="FF007A37"/>
      <name val="Arial"/>
      <family val="2"/>
    </font>
    <font>
      <b/>
      <sz val="10"/>
      <name val="Calibri"/>
      <family val="2"/>
    </font>
    <font>
      <sz val="10"/>
      <color theme="7" tint="0.39997558519241921"/>
      <name val="Arial"/>
      <family val="2"/>
    </font>
    <font>
      <sz val="8"/>
      <color theme="4"/>
      <name val="Arial"/>
      <family val="2"/>
    </font>
    <font>
      <sz val="10"/>
      <color theme="4"/>
      <name val="Arial"/>
      <family val="2"/>
    </font>
    <font>
      <sz val="12"/>
      <color indexed="8"/>
      <name val="Times New Roman"/>
    </font>
    <font>
      <sz val="12"/>
      <name val="Calibri"/>
    </font>
    <font>
      <sz val="10"/>
      <name val="Calibri"/>
    </font>
    <font>
      <u/>
      <sz val="10"/>
      <color theme="11"/>
      <name val="Arial"/>
      <family val="2"/>
    </font>
    <font>
      <sz val="12"/>
      <name val="Times New Roman"/>
      <family val="1"/>
    </font>
    <font>
      <sz val="10"/>
      <color rgb="FF000000"/>
      <name val="Calibri"/>
      <family val="2"/>
    </font>
    <font>
      <sz val="12"/>
      <name val="Calibri"/>
      <family val="2"/>
    </font>
    <font>
      <sz val="12"/>
      <name val="Calibri"/>
      <family val="2"/>
      <scheme val="minor"/>
    </font>
  </fonts>
  <fills count="48">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6"/>
        <bgColor indexed="64"/>
      </patternFill>
    </fill>
    <fill>
      <patternFill patternType="solid">
        <fgColor theme="2"/>
        <bgColor indexed="31"/>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4BC96"/>
        <bgColor indexed="64"/>
      </patternFill>
    </fill>
    <fill>
      <patternFill patternType="solid">
        <fgColor theme="0"/>
        <bgColor indexed="31"/>
      </patternFill>
    </fill>
    <fill>
      <patternFill patternType="solid">
        <fgColor rgb="FFDDD9C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bgColor indexed="64"/>
      </patternFill>
    </fill>
    <fill>
      <patternFill patternType="solid">
        <fgColor theme="5"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8F7F2"/>
        <bgColor indexed="64"/>
      </patternFill>
    </fill>
    <fill>
      <patternFill patternType="solid">
        <fgColor rgb="FFFFFFC1"/>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93">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bottom/>
      <diagonal/>
    </border>
    <border>
      <left style="thin">
        <color theme="2" tint="-0.24994659260841701"/>
      </left>
      <right/>
      <top style="thin">
        <color theme="2" tint="-0.24994659260841701"/>
      </top>
      <bottom style="thin">
        <color theme="2" tint="-0.24994659260841701"/>
      </bottom>
      <diagonal/>
    </border>
    <border>
      <left style="thin">
        <color auto="1"/>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top/>
      <bottom/>
      <diagonal/>
    </border>
    <border>
      <left/>
      <right style="thin">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medium">
        <color auto="1"/>
      </bottom>
      <diagonal/>
    </border>
    <border>
      <left style="hair">
        <color auto="1"/>
      </left>
      <right/>
      <top style="medium">
        <color auto="1"/>
      </top>
      <bottom style="medium">
        <color auto="1"/>
      </bottom>
      <diagonal/>
    </border>
    <border>
      <left style="medium">
        <color theme="2"/>
      </left>
      <right style="medium">
        <color theme="2"/>
      </right>
      <top style="medium">
        <color theme="2"/>
      </top>
      <bottom style="medium">
        <color theme="2"/>
      </bottom>
      <diagonal/>
    </border>
    <border>
      <left/>
      <right/>
      <top/>
      <bottom style="medium">
        <color theme="2"/>
      </bottom>
      <diagonal/>
    </border>
    <border>
      <left style="thin">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4"/>
      </left>
      <right style="thin">
        <color theme="4"/>
      </right>
      <top style="thin">
        <color theme="4"/>
      </top>
      <bottom style="thin">
        <color theme="4"/>
      </bottom>
      <diagonal/>
    </border>
    <border>
      <left style="thin">
        <color indexed="8"/>
      </left>
      <right style="thin">
        <color indexed="8"/>
      </right>
      <top style="thin">
        <color indexed="8"/>
      </top>
      <bottom style="thin">
        <color indexed="8"/>
      </bottom>
      <diagonal/>
    </border>
  </borders>
  <cellStyleXfs count="61">
    <xf numFmtId="0" fontId="0" fillId="0" borderId="0"/>
    <xf numFmtId="166" fontId="10" fillId="0" borderId="0" applyFill="0" applyBorder="0" applyAlignment="0" applyProtection="0"/>
    <xf numFmtId="43" fontId="7" fillId="0" borderId="0" applyFont="0" applyFill="0" applyBorder="0" applyAlignment="0" applyProtection="0"/>
    <xf numFmtId="0" fontId="7" fillId="0" borderId="0"/>
    <xf numFmtId="9" fontId="16" fillId="0" borderId="0" applyFont="0" applyFill="0" applyBorder="0" applyAlignment="0" applyProtection="0"/>
    <xf numFmtId="0" fontId="17" fillId="0" borderId="0"/>
    <xf numFmtId="0" fontId="21" fillId="0" borderId="0" applyNumberFormat="0" applyFill="0" applyBorder="0" applyAlignment="0" applyProtection="0">
      <alignment vertical="top"/>
      <protection locked="0"/>
    </xf>
    <xf numFmtId="0" fontId="23" fillId="0" borderId="0"/>
    <xf numFmtId="0" fontId="6" fillId="0" borderId="0"/>
    <xf numFmtId="0" fontId="7" fillId="0" borderId="0"/>
    <xf numFmtId="166" fontId="7" fillId="0" borderId="0" applyFill="0" applyBorder="0" applyAlignment="0" applyProtection="0"/>
    <xf numFmtId="0" fontId="29" fillId="0" borderId="0" applyNumberFormat="0" applyFill="0" applyBorder="0" applyAlignment="0" applyProtection="0">
      <alignment vertical="top"/>
      <protection locked="0"/>
    </xf>
    <xf numFmtId="0" fontId="7" fillId="0" borderId="0"/>
    <xf numFmtId="0" fontId="5" fillId="0" borderId="0"/>
    <xf numFmtId="0" fontId="4"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cellStyleXfs>
  <cellXfs count="754">
    <xf numFmtId="0" fontId="0" fillId="0" borderId="0" xfId="0"/>
    <xf numFmtId="0" fontId="7" fillId="0" borderId="0" xfId="3"/>
    <xf numFmtId="0" fontId="8" fillId="0" borderId="0" xfId="3" applyFont="1" applyAlignment="1">
      <alignment horizontal="center"/>
    </xf>
    <xf numFmtId="0" fontId="8" fillId="0" borderId="0" xfId="3" applyFont="1"/>
    <xf numFmtId="0" fontId="7" fillId="0" borderId="0" xfId="3" applyAlignment="1">
      <alignment horizontal="center"/>
    </xf>
    <xf numFmtId="0" fontId="7" fillId="0" borderId="0" xfId="3" applyAlignment="1">
      <alignment wrapText="1"/>
    </xf>
    <xf numFmtId="0" fontId="12" fillId="0" borderId="0" xfId="3" applyFont="1" applyAlignment="1">
      <alignment horizontal="left" wrapText="1"/>
    </xf>
    <xf numFmtId="0" fontId="7" fillId="0" borderId="0" xfId="3" applyAlignment="1">
      <alignment horizontal="center"/>
    </xf>
    <xf numFmtId="0" fontId="19" fillId="0" borderId="0" xfId="3" applyFont="1"/>
    <xf numFmtId="0" fontId="7" fillId="0" borderId="0" xfId="3" applyAlignment="1"/>
    <xf numFmtId="0" fontId="13" fillId="0" borderId="0" xfId="3" applyFont="1" applyAlignment="1"/>
    <xf numFmtId="0" fontId="0" fillId="0" borderId="0" xfId="0" applyFill="1"/>
    <xf numFmtId="0" fontId="8" fillId="0" borderId="0" xfId="0" applyFont="1" applyBorder="1" applyAlignment="1">
      <alignment horizontal="center"/>
    </xf>
    <xf numFmtId="0" fontId="8" fillId="0" borderId="0" xfId="0" applyFont="1"/>
    <xf numFmtId="0" fontId="22" fillId="0" borderId="0" xfId="0" applyFont="1"/>
    <xf numFmtId="0" fontId="13" fillId="0" borderId="0" xfId="3" applyFont="1" applyAlignment="1">
      <alignment horizontal="left" wrapText="1"/>
    </xf>
    <xf numFmtId="0" fontId="18" fillId="8" borderId="21" xfId="0" applyFont="1" applyFill="1" applyBorder="1"/>
    <xf numFmtId="0" fontId="18" fillId="8" borderId="27" xfId="0" applyFont="1" applyFill="1" applyBorder="1"/>
    <xf numFmtId="0" fontId="18" fillId="8" borderId="22" xfId="0" applyFont="1" applyFill="1" applyBorder="1"/>
    <xf numFmtId="0" fontId="0" fillId="10" borderId="25" xfId="0" applyFill="1" applyBorder="1"/>
    <xf numFmtId="0" fontId="0" fillId="10" borderId="2" xfId="0" applyFill="1" applyBorder="1"/>
    <xf numFmtId="0" fontId="0" fillId="10" borderId="7" xfId="0" applyFill="1" applyBorder="1"/>
    <xf numFmtId="0" fontId="28" fillId="0" borderId="0" xfId="0" applyFont="1"/>
    <xf numFmtId="0" fontId="30" fillId="18" borderId="3" xfId="0" applyFont="1" applyFill="1" applyBorder="1" applyAlignment="1">
      <alignment horizontal="center" wrapText="1"/>
    </xf>
    <xf numFmtId="0" fontId="13" fillId="0" borderId="0" xfId="0" applyFont="1" applyAlignment="1">
      <alignment wrapText="1"/>
    </xf>
    <xf numFmtId="0" fontId="19" fillId="8" borderId="3" xfId="0" applyFont="1" applyFill="1" applyBorder="1"/>
    <xf numFmtId="0" fontId="31" fillId="0" borderId="0" xfId="0" applyFont="1"/>
    <xf numFmtId="0" fontId="32" fillId="0" borderId="0" xfId="0" applyFont="1"/>
    <xf numFmtId="0" fontId="0" fillId="0" borderId="0" xfId="0" applyFont="1" applyAlignment="1">
      <alignment wrapText="1"/>
    </xf>
    <xf numFmtId="0" fontId="19" fillId="8" borderId="12" xfId="0" applyFont="1" applyFill="1" applyBorder="1"/>
    <xf numFmtId="0" fontId="19" fillId="8" borderId="13" xfId="0" applyFont="1" applyFill="1" applyBorder="1"/>
    <xf numFmtId="0" fontId="19" fillId="8" borderId="2" xfId="0" applyFont="1" applyFill="1" applyBorder="1"/>
    <xf numFmtId="0" fontId="19" fillId="8" borderId="7" xfId="0" applyFont="1" applyFill="1" applyBorder="1"/>
    <xf numFmtId="0" fontId="19" fillId="8" borderId="8" xfId="0" applyFont="1" applyFill="1" applyBorder="1"/>
    <xf numFmtId="165" fontId="14" fillId="0" borderId="27" xfId="3" applyNumberFormat="1" applyFont="1" applyFill="1" applyBorder="1" applyAlignment="1">
      <alignment horizontal="center" wrapText="1"/>
    </xf>
    <xf numFmtId="165" fontId="14" fillId="0" borderId="13" xfId="3" applyNumberFormat="1" applyFont="1" applyFill="1" applyBorder="1" applyAlignment="1">
      <alignment horizontal="center" wrapText="1"/>
    </xf>
    <xf numFmtId="165" fontId="14" fillId="0" borderId="3" xfId="3" applyNumberFormat="1" applyFont="1" applyFill="1" applyBorder="1" applyAlignment="1">
      <alignment horizontal="center" wrapText="1"/>
    </xf>
    <xf numFmtId="165" fontId="14" fillId="0" borderId="8" xfId="3" applyNumberFormat="1" applyFont="1" applyFill="1" applyBorder="1" applyAlignment="1">
      <alignment horizontal="center" wrapText="1"/>
    </xf>
    <xf numFmtId="165" fontId="8" fillId="12" borderId="13" xfId="3" applyNumberFormat="1" applyFont="1" applyFill="1" applyBorder="1" applyAlignment="1">
      <alignment horizontal="center"/>
    </xf>
    <xf numFmtId="165" fontId="14" fillId="12" borderId="13" xfId="3" applyNumberFormat="1" applyFont="1" applyFill="1" applyBorder="1" applyAlignment="1">
      <alignment horizontal="center" wrapText="1"/>
    </xf>
    <xf numFmtId="165" fontId="8" fillId="12" borderId="3" xfId="3" applyNumberFormat="1" applyFont="1" applyFill="1" applyBorder="1" applyAlignment="1">
      <alignment horizontal="center"/>
    </xf>
    <xf numFmtId="165" fontId="14" fillId="12" borderId="4" xfId="3" applyNumberFormat="1" applyFont="1" applyFill="1" applyBorder="1" applyAlignment="1">
      <alignment horizontal="center" wrapText="1"/>
    </xf>
    <xf numFmtId="165" fontId="8" fillId="12" borderId="8" xfId="3" applyNumberFormat="1" applyFont="1" applyFill="1" applyBorder="1" applyAlignment="1">
      <alignment horizontal="center"/>
    </xf>
    <xf numFmtId="165" fontId="14" fillId="12" borderId="9" xfId="3" applyNumberFormat="1" applyFont="1" applyFill="1" applyBorder="1" applyAlignment="1">
      <alignment horizontal="center" wrapText="1"/>
    </xf>
    <xf numFmtId="0" fontId="11" fillId="3" borderId="70" xfId="3" applyFont="1" applyFill="1" applyBorder="1" applyAlignment="1">
      <alignment horizontal="center" vertical="center"/>
    </xf>
    <xf numFmtId="9" fontId="27" fillId="0" borderId="51" xfId="4" applyFont="1" applyFill="1" applyBorder="1" applyAlignment="1">
      <alignment horizontal="center" wrapText="1"/>
    </xf>
    <xf numFmtId="0" fontId="0" fillId="0" borderId="0" xfId="0" applyAlignment="1">
      <alignment wrapText="1"/>
    </xf>
    <xf numFmtId="0" fontId="13" fillId="0" borderId="0" xfId="0" applyFont="1" applyAlignment="1">
      <alignment horizontal="center"/>
    </xf>
    <xf numFmtId="165" fontId="14" fillId="0" borderId="0" xfId="3" applyNumberFormat="1" applyFont="1" applyFill="1" applyBorder="1" applyAlignment="1">
      <alignment horizontal="center" wrapText="1"/>
    </xf>
    <xf numFmtId="0" fontId="26" fillId="0" borderId="0" xfId="0" applyFont="1"/>
    <xf numFmtId="0" fontId="42" fillId="8" borderId="61" xfId="0" applyFont="1" applyFill="1" applyBorder="1" applyAlignment="1">
      <alignment horizontal="center"/>
    </xf>
    <xf numFmtId="0" fontId="26" fillId="0" borderId="0" xfId="0" applyFont="1" applyAlignment="1">
      <alignment wrapText="1"/>
    </xf>
    <xf numFmtId="0" fontId="25" fillId="18" borderId="3" xfId="0" applyFont="1" applyFill="1" applyBorder="1" applyAlignment="1">
      <alignment horizontal="center" vertical="top" wrapText="1"/>
    </xf>
    <xf numFmtId="9" fontId="38" fillId="0" borderId="52" xfId="4" applyFont="1" applyFill="1" applyBorder="1" applyAlignment="1">
      <alignment horizontal="center" wrapText="1"/>
    </xf>
    <xf numFmtId="9" fontId="38" fillId="0" borderId="49" xfId="4" applyFont="1" applyFill="1" applyBorder="1" applyAlignment="1">
      <alignment horizontal="center" wrapText="1"/>
    </xf>
    <xf numFmtId="9" fontId="38" fillId="0" borderId="50" xfId="4" applyFont="1" applyFill="1" applyBorder="1" applyAlignment="1">
      <alignment horizontal="center" wrapText="1"/>
    </xf>
    <xf numFmtId="0" fontId="7" fillId="23" borderId="65" xfId="3" applyFill="1" applyBorder="1" applyAlignment="1">
      <alignment wrapText="1"/>
    </xf>
    <xf numFmtId="9" fontId="11" fillId="13" borderId="26" xfId="4" applyFont="1" applyFill="1" applyBorder="1" applyAlignment="1">
      <alignment horizontal="center" wrapText="1"/>
    </xf>
    <xf numFmtId="9" fontId="11" fillId="12" borderId="26" xfId="2" applyNumberFormat="1" applyFont="1" applyFill="1" applyBorder="1" applyAlignment="1">
      <alignment horizontal="center" wrapText="1"/>
    </xf>
    <xf numFmtId="165" fontId="18" fillId="12" borderId="27" xfId="3" applyNumberFormat="1" applyFont="1" applyFill="1" applyBorder="1" applyAlignment="1">
      <alignment horizontal="center"/>
    </xf>
    <xf numFmtId="165" fontId="14" fillId="12" borderId="27" xfId="3" applyNumberFormat="1" applyFont="1" applyFill="1" applyBorder="1" applyAlignment="1">
      <alignment horizontal="center" wrapText="1"/>
    </xf>
    <xf numFmtId="0" fontId="12" fillId="13" borderId="3"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39" fillId="7" borderId="3" xfId="0" applyFont="1" applyFill="1" applyBorder="1" applyAlignment="1">
      <alignment horizontal="center" wrapText="1"/>
    </xf>
    <xf numFmtId="0" fontId="44" fillId="20" borderId="3" xfId="0" applyFont="1" applyFill="1" applyBorder="1" applyAlignment="1">
      <alignment horizontal="center" wrapText="1"/>
    </xf>
    <xf numFmtId="0" fontId="30" fillId="18" borderId="4" xfId="0" applyFont="1" applyFill="1" applyBorder="1" applyAlignment="1">
      <alignment horizontal="center" wrapText="1"/>
    </xf>
    <xf numFmtId="0" fontId="26" fillId="0" borderId="3" xfId="0" applyFont="1" applyBorder="1" applyAlignment="1">
      <alignment horizontal="center" vertical="center" wrapText="1"/>
    </xf>
    <xf numFmtId="0" fontId="31" fillId="8" borderId="61" xfId="0" applyFont="1" applyFill="1" applyBorder="1" applyAlignment="1">
      <alignment horizontal="center" vertical="center"/>
    </xf>
    <xf numFmtId="0" fontId="4" fillId="0" borderId="0" xfId="14"/>
    <xf numFmtId="0" fontId="4" fillId="0" borderId="0" xfId="14" applyProtection="1"/>
    <xf numFmtId="0" fontId="8" fillId="0" borderId="0" xfId="14" applyFont="1" applyProtection="1"/>
    <xf numFmtId="0" fontId="25" fillId="4" borderId="21" xfId="14" applyFont="1" applyFill="1" applyBorder="1" applyAlignment="1" applyProtection="1">
      <alignment wrapText="1"/>
    </xf>
    <xf numFmtId="0" fontId="25" fillId="4" borderId="27" xfId="14" applyFont="1" applyFill="1" applyBorder="1" applyAlignment="1" applyProtection="1">
      <alignment wrapText="1"/>
    </xf>
    <xf numFmtId="0" fontId="25" fillId="4" borderId="22" xfId="14" applyFont="1" applyFill="1" applyBorder="1" applyProtection="1"/>
    <xf numFmtId="0" fontId="25" fillId="4" borderId="40" xfId="14" applyFont="1" applyFill="1" applyBorder="1" applyAlignment="1" applyProtection="1">
      <alignment wrapText="1"/>
    </xf>
    <xf numFmtId="0" fontId="25" fillId="4" borderId="35" xfId="14" applyFont="1" applyFill="1" applyBorder="1" applyProtection="1"/>
    <xf numFmtId="0" fontId="8" fillId="8" borderId="37" xfId="14" applyFont="1" applyFill="1" applyBorder="1" applyAlignment="1" applyProtection="1">
      <alignment horizontal="center"/>
    </xf>
    <xf numFmtId="0" fontId="26" fillId="14" borderId="13" xfId="14" applyFont="1" applyFill="1" applyBorder="1" applyAlignment="1" applyProtection="1">
      <alignment horizontal="center" vertical="center" wrapText="1"/>
      <protection locked="0"/>
    </xf>
    <xf numFmtId="0" fontId="26" fillId="8" borderId="13" xfId="14" applyFont="1" applyFill="1" applyBorder="1" applyAlignment="1" applyProtection="1">
      <alignment horizontal="center" vertical="center"/>
    </xf>
    <xf numFmtId="0" fontId="37" fillId="4" borderId="15" xfId="14" applyFont="1" applyFill="1" applyBorder="1" applyProtection="1"/>
    <xf numFmtId="0" fontId="26" fillId="8" borderId="42" xfId="14" applyFont="1" applyFill="1" applyBorder="1" applyAlignment="1" applyProtection="1">
      <alignment horizontal="center" vertical="center" wrapText="1"/>
      <protection locked="0"/>
    </xf>
    <xf numFmtId="0" fontId="8" fillId="8" borderId="5" xfId="14" applyFont="1" applyFill="1" applyBorder="1" applyAlignment="1" applyProtection="1">
      <alignment horizontal="center"/>
    </xf>
    <xf numFmtId="0" fontId="26" fillId="14" borderId="3"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xf>
    <xf numFmtId="0" fontId="37" fillId="4" borderId="6" xfId="14" applyFont="1" applyFill="1" applyBorder="1" applyProtection="1"/>
    <xf numFmtId="0" fontId="26" fillId="8" borderId="32" xfId="14" applyFont="1" applyFill="1" applyBorder="1" applyAlignment="1" applyProtection="1">
      <alignment horizontal="center" vertical="center" wrapText="1"/>
      <protection locked="0"/>
    </xf>
    <xf numFmtId="0" fontId="26" fillId="8" borderId="31"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wrapText="1"/>
      <protection locked="0"/>
    </xf>
    <xf numFmtId="0" fontId="26" fillId="14" borderId="32" xfId="14" applyFont="1" applyFill="1" applyBorder="1" applyAlignment="1" applyProtection="1">
      <alignment horizontal="center" vertical="center" wrapText="1"/>
      <protection locked="0"/>
    </xf>
    <xf numFmtId="0" fontId="8" fillId="8" borderId="80" xfId="14" applyFont="1" applyFill="1" applyBorder="1" applyAlignment="1" applyProtection="1">
      <alignment horizontal="center"/>
    </xf>
    <xf numFmtId="0" fontId="26" fillId="14" borderId="45" xfId="14" applyFont="1" applyFill="1" applyBorder="1" applyAlignment="1" applyProtection="1">
      <alignment horizontal="center" vertical="center" wrapText="1"/>
      <protection locked="0"/>
    </xf>
    <xf numFmtId="0" fontId="26" fillId="8" borderId="8" xfId="14" applyFont="1" applyFill="1" applyBorder="1" applyAlignment="1" applyProtection="1">
      <alignment horizontal="center" vertical="center"/>
    </xf>
    <xf numFmtId="0" fontId="37" fillId="4" borderId="10" xfId="14" applyFont="1" applyFill="1" applyBorder="1" applyProtection="1"/>
    <xf numFmtId="0" fontId="26" fillId="8" borderId="8" xfId="14" applyFont="1" applyFill="1" applyBorder="1" applyAlignment="1" applyProtection="1">
      <alignment horizontal="center" vertical="center" wrapText="1"/>
      <protection locked="0"/>
    </xf>
    <xf numFmtId="0" fontId="26" fillId="14" borderId="8" xfId="14" applyFont="1" applyFill="1" applyBorder="1" applyAlignment="1" applyProtection="1">
      <alignment horizontal="center" vertical="center" wrapText="1"/>
      <protection locked="0"/>
    </xf>
    <xf numFmtId="0" fontId="51" fillId="0" borderId="0" xfId="14" applyFont="1" applyProtection="1"/>
    <xf numFmtId="0" fontId="52" fillId="0" borderId="0" xfId="14" applyFont="1" applyProtection="1"/>
    <xf numFmtId="0" fontId="25" fillId="7" borderId="57" xfId="14" applyFont="1" applyFill="1" applyBorder="1" applyAlignment="1" applyProtection="1">
      <alignment horizontal="center" vertical="center"/>
    </xf>
    <xf numFmtId="0" fontId="53" fillId="4" borderId="53" xfId="14" applyFont="1" applyFill="1" applyBorder="1" applyAlignment="1" applyProtection="1">
      <alignment wrapText="1"/>
    </xf>
    <xf numFmtId="0" fontId="54" fillId="0" borderId="0" xfId="14" applyFont="1" applyProtection="1"/>
    <xf numFmtId="0" fontId="25" fillId="8" borderId="57" xfId="14" applyFont="1" applyFill="1" applyBorder="1" applyAlignment="1" applyProtection="1">
      <alignment horizontal="center" vertical="center"/>
    </xf>
    <xf numFmtId="0" fontId="55" fillId="0" borderId="0" xfId="14" applyFont="1" applyProtection="1"/>
    <xf numFmtId="0" fontId="54" fillId="0" borderId="0" xfId="14" applyFont="1"/>
    <xf numFmtId="0" fontId="4" fillId="0" borderId="0" xfId="14" applyAlignment="1">
      <alignment horizontal="center"/>
    </xf>
    <xf numFmtId="0" fontId="45" fillId="0" borderId="15" xfId="14" applyFont="1" applyBorder="1" applyAlignment="1" applyProtection="1">
      <alignment horizontal="center" vertical="center"/>
      <protection locked="0"/>
    </xf>
    <xf numFmtId="0" fontId="4" fillId="0" borderId="0" xfId="14" applyFont="1"/>
    <xf numFmtId="0" fontId="45" fillId="29" borderId="6" xfId="14" applyFont="1" applyFill="1" applyBorder="1" applyAlignment="1">
      <alignment horizontal="center" vertical="center"/>
    </xf>
    <xf numFmtId="0" fontId="4" fillId="0" borderId="0" xfId="14" applyFont="1" applyProtection="1">
      <protection locked="0"/>
    </xf>
    <xf numFmtId="0" fontId="45" fillId="3" borderId="12" xfId="14" applyFont="1" applyFill="1" applyBorder="1" applyAlignment="1">
      <alignment horizontal="center"/>
    </xf>
    <xf numFmtId="0" fontId="45" fillId="3" borderId="13" xfId="14" applyFont="1" applyFill="1" applyBorder="1" applyAlignment="1">
      <alignment horizontal="center"/>
    </xf>
    <xf numFmtId="0" fontId="45" fillId="3" borderId="15" xfId="14" applyFont="1" applyFill="1" applyBorder="1" applyAlignment="1">
      <alignment horizontal="center"/>
    </xf>
    <xf numFmtId="0" fontId="4" fillId="0" borderId="7" xfId="14" applyBorder="1" applyAlignment="1" applyProtection="1">
      <alignment horizontal="center"/>
      <protection locked="0"/>
    </xf>
    <xf numFmtId="0" fontId="4" fillId="0" borderId="8" xfId="14" applyBorder="1" applyAlignment="1" applyProtection="1">
      <alignment horizontal="center"/>
      <protection locked="0"/>
    </xf>
    <xf numFmtId="0" fontId="4" fillId="0" borderId="10" xfId="14" applyBorder="1" applyAlignment="1" applyProtection="1">
      <alignment horizontal="center"/>
      <protection locked="0"/>
    </xf>
    <xf numFmtId="0" fontId="4" fillId="0" borderId="0" xfId="14" applyBorder="1" applyAlignment="1">
      <alignment horizontal="left"/>
    </xf>
    <xf numFmtId="0" fontId="33" fillId="2" borderId="1" xfId="14" applyFont="1" applyFill="1" applyBorder="1" applyAlignment="1">
      <alignment horizontal="center"/>
    </xf>
    <xf numFmtId="0" fontId="45" fillId="3" borderId="46" xfId="14" applyFont="1" applyFill="1" applyBorder="1" applyAlignment="1">
      <alignment horizontal="center" vertical="center"/>
    </xf>
    <xf numFmtId="0" fontId="45" fillId="3" borderId="33" xfId="14" applyFont="1" applyFill="1" applyBorder="1" applyAlignment="1">
      <alignment horizontal="center" vertical="center"/>
    </xf>
    <xf numFmtId="0" fontId="45" fillId="3" borderId="11" xfId="14" applyFont="1" applyFill="1" applyBorder="1" applyAlignment="1">
      <alignment horizontal="center" vertical="center"/>
    </xf>
    <xf numFmtId="0" fontId="33" fillId="2" borderId="65" xfId="14" applyFont="1" applyFill="1" applyBorder="1" applyAlignment="1">
      <alignment horizontal="center"/>
    </xf>
    <xf numFmtId="0" fontId="45" fillId="3" borderId="66" xfId="14" applyFont="1" applyFill="1" applyBorder="1" applyAlignment="1">
      <alignment horizontal="center" vertical="center"/>
    </xf>
    <xf numFmtId="0" fontId="45" fillId="3" borderId="60" xfId="14" applyFont="1" applyFill="1" applyBorder="1" applyAlignment="1">
      <alignment horizontal="center" vertical="center"/>
    </xf>
    <xf numFmtId="0" fontId="45" fillId="3" borderId="81" xfId="14" applyFont="1" applyFill="1" applyBorder="1" applyAlignment="1">
      <alignment horizontal="center" vertic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33" fillId="4" borderId="82" xfId="14" applyFont="1" applyFill="1" applyBorder="1" applyAlignment="1">
      <alignment horizontal="center"/>
    </xf>
    <xf numFmtId="0" fontId="4" fillId="8" borderId="3" xfId="14" applyFill="1" applyBorder="1" applyAlignment="1">
      <alignment horizontal="center" vertical="center"/>
    </xf>
    <xf numFmtId="0" fontId="45" fillId="33" borderId="56" xfId="14" applyFont="1" applyFill="1" applyBorder="1" applyAlignment="1">
      <alignment horizontal="center" vertical="center"/>
    </xf>
    <xf numFmtId="0" fontId="45" fillId="33" borderId="74" xfId="14" applyFont="1" applyFill="1" applyBorder="1" applyAlignment="1">
      <alignment horizontal="center" vertical="center"/>
    </xf>
    <xf numFmtId="14" fontId="49" fillId="0" borderId="4" xfId="14" applyNumberFormat="1" applyFont="1" applyBorder="1" applyAlignment="1" applyProtection="1">
      <alignment horizontal="center"/>
      <protection locked="0"/>
    </xf>
    <xf numFmtId="0" fontId="54" fillId="0" borderId="52" xfId="14" applyFont="1" applyBorder="1" applyProtection="1">
      <protection locked="0"/>
    </xf>
    <xf numFmtId="0" fontId="45" fillId="33" borderId="43" xfId="14" applyFont="1" applyFill="1" applyBorder="1" applyAlignment="1">
      <alignment horizontal="center" vertical="center"/>
    </xf>
    <xf numFmtId="0" fontId="45" fillId="33" borderId="75" xfId="14" applyFont="1" applyFill="1" applyBorder="1" applyAlignment="1">
      <alignment horizontal="center" vertical="center"/>
    </xf>
    <xf numFmtId="0" fontId="54" fillId="0" borderId="49" xfId="14" applyFont="1" applyBorder="1" applyProtection="1">
      <protection locked="0"/>
    </xf>
    <xf numFmtId="0" fontId="45" fillId="33" borderId="44" xfId="14" applyFont="1" applyFill="1" applyBorder="1" applyAlignment="1">
      <alignment horizontal="center" vertical="center"/>
    </xf>
    <xf numFmtId="0" fontId="45" fillId="17" borderId="51" xfId="14" applyFont="1" applyFill="1" applyBorder="1"/>
    <xf numFmtId="0" fontId="45" fillId="25" borderId="72" xfId="14" applyFont="1" applyFill="1" applyBorder="1" applyAlignment="1">
      <alignment horizontal="center" vertical="center"/>
    </xf>
    <xf numFmtId="0" fontId="45" fillId="25" borderId="47" xfId="14" applyFont="1" applyFill="1" applyBorder="1" applyAlignment="1">
      <alignment horizontal="center" vertical="center"/>
    </xf>
    <xf numFmtId="0" fontId="45" fillId="25" borderId="83" xfId="14" applyFont="1" applyFill="1" applyBorder="1" applyAlignment="1">
      <alignment horizontal="center" vertical="center"/>
    </xf>
    <xf numFmtId="0" fontId="62" fillId="9" borderId="1" xfId="14" applyFont="1" applyFill="1" applyBorder="1" applyAlignment="1">
      <alignment horizontal="center" vertical="center"/>
    </xf>
    <xf numFmtId="0" fontId="62" fillId="9" borderId="38" xfId="14" applyFont="1" applyFill="1" applyBorder="1" applyAlignment="1">
      <alignment horizontal="center" vertical="center"/>
    </xf>
    <xf numFmtId="0" fontId="62" fillId="9" borderId="39" xfId="14" applyFont="1" applyFill="1" applyBorder="1" applyAlignment="1">
      <alignment horizontal="center" vertical="center"/>
    </xf>
    <xf numFmtId="0" fontId="63" fillId="0" borderId="0" xfId="14" applyFont="1"/>
    <xf numFmtId="0" fontId="49" fillId="0" borderId="4" xfId="14" applyFont="1" applyBorder="1" applyAlignment="1" applyProtection="1">
      <alignment horizontal="center"/>
      <protection locked="0"/>
    </xf>
    <xf numFmtId="14" fontId="49" fillId="0" borderId="9" xfId="14" applyNumberFormat="1" applyFont="1" applyBorder="1" applyAlignment="1" applyProtection="1">
      <alignment horizontal="center"/>
      <protection locked="0"/>
    </xf>
    <xf numFmtId="0" fontId="54" fillId="0" borderId="50" xfId="14" applyFont="1" applyBorder="1" applyProtection="1">
      <protection locked="0"/>
    </xf>
    <xf numFmtId="0" fontId="55" fillId="0" borderId="0" xfId="14" applyFont="1"/>
    <xf numFmtId="0" fontId="49" fillId="0" borderId="0" xfId="14" applyFont="1"/>
    <xf numFmtId="0" fontId="49" fillId="0" borderId="0" xfId="14" applyFont="1" applyAlignment="1">
      <alignment horizontal="center"/>
    </xf>
    <xf numFmtId="0" fontId="65" fillId="0" borderId="0" xfId="14" applyFont="1"/>
    <xf numFmtId="0" fontId="67" fillId="8" borderId="65" xfId="14" applyFont="1" applyFill="1" applyBorder="1"/>
    <xf numFmtId="0" fontId="4" fillId="0" borderId="0" xfId="14" applyBorder="1"/>
    <xf numFmtId="0" fontId="4" fillId="0" borderId="59" xfId="14" applyBorder="1"/>
    <xf numFmtId="14" fontId="67" fillId="8" borderId="57" xfId="14" applyNumberFormat="1" applyFont="1" applyFill="1" applyBorder="1"/>
    <xf numFmtId="14" fontId="67" fillId="8" borderId="55" xfId="14" applyNumberFormat="1" applyFont="1" applyFill="1" applyBorder="1"/>
    <xf numFmtId="14" fontId="67" fillId="8" borderId="53" xfId="14" applyNumberFormat="1" applyFont="1" applyFill="1" applyBorder="1"/>
    <xf numFmtId="0" fontId="68" fillId="2" borderId="13" xfId="14" applyFont="1" applyFill="1" applyBorder="1" applyAlignment="1">
      <alignment horizontal="center"/>
    </xf>
    <xf numFmtId="0" fontId="68" fillId="2" borderId="15" xfId="14" applyFont="1" applyFill="1" applyBorder="1" applyAlignment="1">
      <alignment horizontal="center"/>
    </xf>
    <xf numFmtId="14" fontId="67" fillId="8" borderId="0" xfId="14" applyNumberFormat="1" applyFont="1" applyFill="1" applyBorder="1"/>
    <xf numFmtId="0" fontId="69" fillId="8" borderId="3" xfId="14" applyFont="1" applyFill="1" applyBorder="1" applyAlignment="1">
      <alignment horizontal="center"/>
    </xf>
    <xf numFmtId="14" fontId="45" fillId="4" borderId="32" xfId="14" applyNumberFormat="1" applyFont="1" applyFill="1" applyBorder="1" applyAlignment="1">
      <alignment horizontal="center" wrapText="1"/>
    </xf>
    <xf numFmtId="14" fontId="45" fillId="4" borderId="3" xfId="14" applyNumberFormat="1" applyFont="1" applyFill="1" applyBorder="1" applyAlignment="1">
      <alignment horizontal="center" wrapText="1"/>
    </xf>
    <xf numFmtId="14" fontId="45" fillId="4" borderId="6" xfId="14" applyNumberFormat="1" applyFont="1" applyFill="1" applyBorder="1" applyAlignment="1">
      <alignment horizontal="center" wrapText="1"/>
    </xf>
    <xf numFmtId="0" fontId="70" fillId="25" borderId="3" xfId="14" applyFont="1" applyFill="1" applyBorder="1" applyAlignment="1">
      <alignment horizontal="center"/>
    </xf>
    <xf numFmtId="0" fontId="70" fillId="16" borderId="3" xfId="14" applyFont="1" applyFill="1" applyBorder="1" applyAlignment="1">
      <alignment horizontal="center"/>
    </xf>
    <xf numFmtId="0" fontId="72" fillId="0" borderId="0" xfId="14" applyFont="1" applyAlignment="1">
      <alignment horizontal="center"/>
    </xf>
    <xf numFmtId="0" fontId="72" fillId="0" borderId="0" xfId="14" applyFont="1"/>
    <xf numFmtId="0" fontId="72" fillId="0" borderId="3" xfId="14" applyFont="1" applyBorder="1"/>
    <xf numFmtId="0" fontId="72" fillId="0" borderId="3" xfId="14" applyFont="1" applyBorder="1" applyAlignment="1">
      <alignment horizontal="center"/>
    </xf>
    <xf numFmtId="0" fontId="72" fillId="12" borderId="0" xfId="14" applyFont="1" applyFill="1" applyAlignment="1">
      <alignment horizontal="center"/>
    </xf>
    <xf numFmtId="0" fontId="72" fillId="25" borderId="0" xfId="14" applyFont="1" applyFill="1" applyAlignment="1">
      <alignment horizontal="center"/>
    </xf>
    <xf numFmtId="0" fontId="72" fillId="26" borderId="0" xfId="14" applyFont="1" applyFill="1" applyAlignment="1">
      <alignment horizontal="center"/>
    </xf>
    <xf numFmtId="168" fontId="72" fillId="0" borderId="3" xfId="14" applyNumberFormat="1" applyFont="1" applyBorder="1"/>
    <xf numFmtId="14" fontId="72" fillId="0" borderId="0" xfId="14" applyNumberFormat="1" applyFont="1"/>
    <xf numFmtId="0" fontId="72" fillId="25" borderId="3" xfId="14" applyFont="1" applyFill="1" applyBorder="1"/>
    <xf numFmtId="0" fontId="58" fillId="23" borderId="7" xfId="14" applyFont="1" applyFill="1" applyBorder="1" applyAlignment="1">
      <alignment horizontal="center" vertical="center"/>
    </xf>
    <xf numFmtId="0" fontId="58" fillId="23" borderId="12" xfId="14" applyFont="1" applyFill="1" applyBorder="1" applyAlignment="1">
      <alignment horizontal="center" vertical="center"/>
    </xf>
    <xf numFmtId="0" fontId="15" fillId="15" borderId="21" xfId="3" applyFont="1" applyFill="1" applyBorder="1" applyAlignment="1">
      <alignment horizontal="center"/>
    </xf>
    <xf numFmtId="0" fontId="15" fillId="15" borderId="27" xfId="3" applyFont="1" applyFill="1" applyBorder="1" applyAlignment="1">
      <alignment horizontal="center"/>
    </xf>
    <xf numFmtId="0" fontId="0" fillId="0" borderId="0" xfId="0" applyAlignment="1">
      <alignment horizontal="center" vertical="center"/>
    </xf>
    <xf numFmtId="0" fontId="0" fillId="4" borderId="3" xfId="0" applyFill="1" applyBorder="1" applyAlignment="1">
      <alignment horizontal="center" vertical="center"/>
    </xf>
    <xf numFmtId="0" fontId="79" fillId="18" borderId="3" xfId="0" applyFont="1" applyFill="1" applyBorder="1" applyAlignment="1">
      <alignment horizontal="center" vertical="top" wrapText="1"/>
    </xf>
    <xf numFmtId="0" fontId="80" fillId="8" borderId="3" xfId="0" applyFont="1" applyFill="1" applyBorder="1" applyAlignment="1">
      <alignment wrapText="1"/>
    </xf>
    <xf numFmtId="0" fontId="81" fillId="8" borderId="3" xfId="0" applyFont="1" applyFill="1" applyBorder="1" applyAlignment="1">
      <alignment horizontal="center"/>
    </xf>
    <xf numFmtId="49" fontId="26" fillId="8" borderId="52" xfId="14" applyNumberFormat="1" applyFont="1" applyFill="1" applyBorder="1" applyProtection="1"/>
    <xf numFmtId="49" fontId="26" fillId="8" borderId="49" xfId="14" applyNumberFormat="1" applyFont="1" applyFill="1" applyBorder="1" applyProtection="1"/>
    <xf numFmtId="49" fontId="26" fillId="8" borderId="50" xfId="14" applyNumberFormat="1" applyFont="1" applyFill="1" applyBorder="1" applyProtection="1"/>
    <xf numFmtId="0" fontId="48" fillId="37" borderId="12" xfId="14" applyFont="1" applyFill="1" applyBorder="1" applyAlignment="1" applyProtection="1">
      <alignment wrapText="1"/>
    </xf>
    <xf numFmtId="0" fontId="48" fillId="37" borderId="2" xfId="14" applyFont="1" applyFill="1" applyBorder="1" applyAlignment="1" applyProtection="1">
      <alignment wrapText="1"/>
    </xf>
    <xf numFmtId="0" fontId="48" fillId="37" borderId="7" xfId="14" applyFont="1" applyFill="1" applyBorder="1" applyAlignment="1" applyProtection="1">
      <alignment wrapText="1"/>
    </xf>
    <xf numFmtId="0" fontId="33" fillId="8" borderId="12" xfId="14" applyFont="1" applyFill="1" applyBorder="1" applyAlignment="1">
      <alignment horizontal="center" vertical="center"/>
    </xf>
    <xf numFmtId="0" fontId="33" fillId="8" borderId="2" xfId="14" applyFont="1" applyFill="1" applyBorder="1" applyAlignment="1">
      <alignment horizontal="center" vertical="center"/>
    </xf>
    <xf numFmtId="0" fontId="4" fillId="8" borderId="2" xfId="14" applyFont="1" applyFill="1" applyBorder="1" applyAlignment="1">
      <alignment horizontal="left"/>
    </xf>
    <xf numFmtId="0" fontId="84" fillId="22" borderId="37" xfId="14" applyFont="1" applyFill="1" applyBorder="1" applyAlignment="1">
      <alignment horizontal="center" wrapText="1"/>
    </xf>
    <xf numFmtId="0" fontId="84" fillId="22" borderId="37" xfId="14" applyFont="1" applyFill="1" applyBorder="1" applyAlignment="1">
      <alignment wrapText="1"/>
    </xf>
    <xf numFmtId="0" fontId="68" fillId="2" borderId="42" xfId="14" applyFont="1" applyFill="1" applyBorder="1" applyAlignment="1">
      <alignment horizontal="center"/>
    </xf>
    <xf numFmtId="0" fontId="45" fillId="7" borderId="31" xfId="14" applyFont="1" applyFill="1" applyBorder="1" applyAlignment="1">
      <alignment horizontal="center" wrapText="1"/>
    </xf>
    <xf numFmtId="0" fontId="45" fillId="7" borderId="17" xfId="14" applyFont="1" applyFill="1" applyBorder="1" applyAlignment="1">
      <alignment horizontal="center" wrapText="1"/>
    </xf>
    <xf numFmtId="0" fontId="45" fillId="7" borderId="30" xfId="14" applyFont="1" applyFill="1" applyBorder="1" applyAlignment="1">
      <alignment horizontal="center" wrapText="1"/>
    </xf>
    <xf numFmtId="0" fontId="26" fillId="14" borderId="32" xfId="0" applyFont="1" applyFill="1" applyBorder="1" applyAlignment="1" applyProtection="1">
      <alignment horizontal="center" vertical="center" wrapText="1"/>
      <protection locked="0"/>
    </xf>
    <xf numFmtId="0" fontId="26" fillId="14" borderId="31" xfId="0" applyFont="1" applyFill="1" applyBorder="1" applyAlignment="1" applyProtection="1">
      <alignment horizontal="center" vertical="center" wrapText="1"/>
      <protection locked="0"/>
    </xf>
    <xf numFmtId="0" fontId="85" fillId="22" borderId="12" xfId="14" applyFont="1" applyFill="1" applyBorder="1" applyAlignment="1">
      <alignment horizontal="center" wrapText="1"/>
    </xf>
    <xf numFmtId="0" fontId="85" fillId="22" borderId="13" xfId="14" applyFont="1" applyFill="1" applyBorder="1" applyAlignment="1">
      <alignment horizontal="center" wrapText="1"/>
    </xf>
    <xf numFmtId="0" fontId="47" fillId="35" borderId="7" xfId="14" applyFont="1" applyFill="1" applyBorder="1" applyAlignment="1">
      <alignment horizontal="center" vertical="center" wrapText="1"/>
    </xf>
    <xf numFmtId="0" fontId="47" fillId="35" borderId="8" xfId="14" applyFont="1" applyFill="1" applyBorder="1" applyAlignment="1">
      <alignment horizontal="center" vertical="center" wrapText="1"/>
    </xf>
    <xf numFmtId="9" fontId="11" fillId="14" borderId="21" xfId="4" applyFont="1" applyFill="1" applyBorder="1" applyAlignment="1" applyProtection="1">
      <alignment horizontal="center" wrapText="1"/>
      <protection locked="0"/>
    </xf>
    <xf numFmtId="9" fontId="11" fillId="14" borderId="40" xfId="4" applyFont="1" applyFill="1" applyBorder="1" applyAlignment="1" applyProtection="1">
      <alignment horizontal="center" wrapText="1"/>
      <protection locked="0"/>
    </xf>
    <xf numFmtId="0" fontId="13" fillId="14" borderId="32" xfId="0" applyFont="1" applyFill="1" applyBorder="1" applyAlignment="1" applyProtection="1">
      <alignment horizontal="center" vertical="center" wrapText="1"/>
      <protection locked="0"/>
    </xf>
    <xf numFmtId="0" fontId="13" fillId="14" borderId="3"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165" fontId="14" fillId="0" borderId="27" xfId="3" applyNumberFormat="1" applyFont="1" applyFill="1" applyBorder="1" applyAlignment="1" applyProtection="1">
      <alignment horizontal="center" wrapText="1"/>
      <protection locked="0"/>
    </xf>
    <xf numFmtId="165" fontId="14" fillId="0" borderId="13" xfId="3" applyNumberFormat="1" applyFont="1" applyFill="1" applyBorder="1" applyAlignment="1" applyProtection="1">
      <alignment horizontal="center" wrapText="1"/>
      <protection locked="0"/>
    </xf>
    <xf numFmtId="165" fontId="14" fillId="0" borderId="15" xfId="3" applyNumberFormat="1" applyFont="1" applyFill="1" applyBorder="1" applyAlignment="1" applyProtection="1">
      <alignment horizontal="center" wrapText="1"/>
      <protection locked="0"/>
    </xf>
    <xf numFmtId="165" fontId="14" fillId="0" borderId="32" xfId="3" applyNumberFormat="1" applyFont="1" applyFill="1" applyBorder="1" applyAlignment="1" applyProtection="1">
      <alignment horizontal="center" wrapText="1"/>
      <protection locked="0"/>
    </xf>
    <xf numFmtId="165" fontId="14" fillId="0" borderId="3" xfId="3" applyNumberFormat="1" applyFont="1" applyFill="1" applyBorder="1" applyAlignment="1" applyProtection="1">
      <alignment horizontal="center" wrapText="1"/>
      <protection locked="0"/>
    </xf>
    <xf numFmtId="165" fontId="14" fillId="0" borderId="6" xfId="3" applyNumberFormat="1" applyFont="1" applyFill="1" applyBorder="1" applyAlignment="1" applyProtection="1">
      <alignment horizontal="center" wrapText="1"/>
      <protection locked="0"/>
    </xf>
    <xf numFmtId="165" fontId="14" fillId="0" borderId="45" xfId="3" applyNumberFormat="1" applyFont="1" applyFill="1" applyBorder="1" applyAlignment="1" applyProtection="1">
      <alignment horizontal="center" wrapText="1"/>
      <protection locked="0"/>
    </xf>
    <xf numFmtId="165" fontId="14" fillId="0" borderId="8" xfId="3" applyNumberFormat="1" applyFont="1" applyFill="1" applyBorder="1" applyAlignment="1" applyProtection="1">
      <alignment horizontal="center" wrapText="1"/>
      <protection locked="0"/>
    </xf>
    <xf numFmtId="165" fontId="14" fillId="0" borderId="10" xfId="3" applyNumberFormat="1" applyFont="1" applyFill="1" applyBorder="1" applyAlignment="1" applyProtection="1">
      <alignment horizontal="center" wrapText="1"/>
      <protection locked="0"/>
    </xf>
    <xf numFmtId="9" fontId="11" fillId="0" borderId="3" xfId="4" applyFont="1" applyFill="1" applyBorder="1" applyAlignment="1" applyProtection="1">
      <alignment horizontal="center" vertical="center"/>
      <protection locked="0"/>
    </xf>
    <xf numFmtId="9" fontId="20" fillId="0" borderId="3" xfId="4" applyFont="1" applyFill="1" applyBorder="1" applyAlignment="1" applyProtection="1">
      <alignment horizontal="center" vertical="center"/>
      <protection locked="0"/>
    </xf>
    <xf numFmtId="9" fontId="12" fillId="0" borderId="3" xfId="4" applyFont="1" applyBorder="1" applyAlignment="1" applyProtection="1">
      <alignment horizontal="center" vertical="center" wrapText="1"/>
      <protection locked="0"/>
    </xf>
    <xf numFmtId="9" fontId="8" fillId="0" borderId="3" xfId="4" applyFont="1" applyBorder="1" applyAlignment="1" applyProtection="1">
      <alignment horizontal="center" vertical="center"/>
      <protection locked="0"/>
    </xf>
    <xf numFmtId="9" fontId="12" fillId="0" borderId="8" xfId="4" applyFont="1" applyBorder="1" applyAlignment="1" applyProtection="1">
      <alignment horizontal="center" vertical="center" wrapText="1"/>
      <protection locked="0"/>
    </xf>
    <xf numFmtId="9" fontId="8" fillId="0" borderId="8" xfId="4" applyFont="1" applyBorder="1" applyAlignment="1" applyProtection="1">
      <alignment horizontal="center" vertical="center"/>
      <protection locked="0"/>
    </xf>
    <xf numFmtId="0" fontId="8" fillId="14" borderId="59" xfId="3" applyFont="1" applyFill="1" applyBorder="1" applyAlignment="1" applyProtection="1">
      <alignment horizontal="center" wrapText="1"/>
      <protection locked="0"/>
    </xf>
    <xf numFmtId="0" fontId="25" fillId="0" borderId="80" xfId="14" applyFont="1" applyFill="1" applyBorder="1" applyAlignment="1" applyProtection="1">
      <alignment horizontal="center" vertical="center" wrapText="1"/>
      <protection locked="0"/>
    </xf>
    <xf numFmtId="14" fontId="47" fillId="0" borderId="80" xfId="14" applyNumberFormat="1" applyFont="1" applyBorder="1" applyAlignment="1" applyProtection="1">
      <alignment horizontal="center" vertical="center" wrapText="1"/>
      <protection locked="0"/>
    </xf>
    <xf numFmtId="0" fontId="4" fillId="0" borderId="8" xfId="14" applyBorder="1" applyAlignment="1" applyProtection="1">
      <alignment horizontal="center" vertical="center"/>
      <protection locked="0"/>
    </xf>
    <xf numFmtId="0" fontId="71" fillId="31" borderId="32" xfId="14" applyFont="1" applyFill="1" applyBorder="1" applyAlignment="1" applyProtection="1">
      <alignment wrapText="1"/>
      <protection locked="0"/>
    </xf>
    <xf numFmtId="0" fontId="71" fillId="31" borderId="3" xfId="14" applyFont="1" applyFill="1" applyBorder="1" applyAlignment="1" applyProtection="1">
      <alignment wrapText="1"/>
      <protection locked="0"/>
    </xf>
    <xf numFmtId="0" fontId="71" fillId="31" borderId="6" xfId="14" applyFont="1" applyFill="1" applyBorder="1" applyAlignment="1" applyProtection="1">
      <alignment wrapText="1"/>
      <protection locked="0"/>
    </xf>
    <xf numFmtId="49" fontId="3" fillId="0" borderId="32" xfId="14" applyNumberFormat="1" applyFon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3" fillId="0" borderId="6" xfId="14" applyNumberFormat="1" applyFont="1" applyBorder="1" applyAlignment="1" applyProtection="1">
      <alignment horizontal="left" vertical="top" wrapText="1"/>
      <protection locked="0"/>
    </xf>
    <xf numFmtId="49" fontId="3" fillId="0" borderId="3" xfId="14" applyNumberFormat="1" applyFont="1" applyBorder="1" applyAlignment="1" applyProtection="1">
      <alignment horizontal="left" vertical="top" wrapText="1"/>
      <protection locked="0"/>
    </xf>
    <xf numFmtId="9" fontId="11" fillId="14" borderId="27" xfId="4" applyFont="1" applyFill="1" applyBorder="1" applyAlignment="1" applyProtection="1">
      <alignment horizontal="center" wrapText="1"/>
      <protection locked="0"/>
    </xf>
    <xf numFmtId="9" fontId="8" fillId="14" borderId="27" xfId="4" applyFont="1" applyFill="1" applyBorder="1" applyAlignment="1" applyProtection="1">
      <alignment horizontal="center" wrapText="1"/>
      <protection locked="0"/>
    </xf>
    <xf numFmtId="9" fontId="8" fillId="14" borderId="47" xfId="4" applyFont="1" applyFill="1" applyBorder="1" applyAlignment="1" applyProtection="1">
      <alignment horizontal="center" wrapText="1"/>
      <protection locked="0"/>
    </xf>
    <xf numFmtId="9" fontId="8" fillId="14" borderId="22" xfId="4" applyFont="1" applyFill="1" applyBorder="1" applyAlignment="1" applyProtection="1">
      <alignment horizontal="center" wrapText="1"/>
      <protection locked="0"/>
    </xf>
    <xf numFmtId="9" fontId="8" fillId="14" borderId="34" xfId="4" applyFont="1" applyFill="1" applyBorder="1" applyAlignment="1" applyProtection="1">
      <alignment horizontal="center" wrapText="1"/>
      <protection locked="0"/>
    </xf>
    <xf numFmtId="9" fontId="11" fillId="14" borderId="20" xfId="4" applyFont="1" applyFill="1" applyBorder="1" applyAlignment="1" applyProtection="1">
      <alignment horizontal="center" wrapText="1"/>
      <protection locked="0"/>
    </xf>
    <xf numFmtId="49" fontId="4" fillId="0" borderId="3" xfId="14" applyNumberFormat="1" applyBorder="1" applyAlignment="1" applyProtection="1">
      <alignment horizontal="left" vertical="top" wrapText="1"/>
      <protection locked="0"/>
    </xf>
    <xf numFmtId="49" fontId="2" fillId="0" borderId="32" xfId="14" applyNumberFormat="1" applyFont="1" applyBorder="1" applyAlignment="1" applyProtection="1">
      <alignment horizontal="left" vertical="top" wrapText="1"/>
      <protection locked="0"/>
    </xf>
    <xf numFmtId="0" fontId="76" fillId="0" borderId="0" xfId="6" quotePrefix="1" applyFont="1" applyBorder="1" applyAlignment="1" applyProtection="1">
      <alignment horizontal="center"/>
    </xf>
    <xf numFmtId="0" fontId="15" fillId="15" borderId="23" xfId="3" applyFont="1" applyFill="1" applyBorder="1" applyAlignment="1"/>
    <xf numFmtId="49" fontId="13" fillId="0" borderId="3" xfId="0" applyNumberFormat="1" applyFont="1" applyBorder="1" applyAlignment="1" applyProtection="1">
      <alignment wrapText="1"/>
      <protection locked="0"/>
    </xf>
    <xf numFmtId="0" fontId="37" fillId="0" borderId="3" xfId="0" applyFont="1" applyBorder="1" applyAlignment="1" applyProtection="1">
      <alignment horizontal="center" vertical="center" wrapText="1"/>
      <protection locked="0"/>
    </xf>
    <xf numFmtId="0" fontId="15" fillId="19" borderId="12" xfId="0" applyFont="1" applyFill="1" applyBorder="1" applyAlignment="1" applyProtection="1">
      <alignment horizontal="center"/>
      <protection locked="0"/>
    </xf>
    <xf numFmtId="0" fontId="15" fillId="19" borderId="2" xfId="0" applyFont="1" applyFill="1" applyBorder="1" applyAlignment="1" applyProtection="1">
      <alignment horizontal="center"/>
      <protection locked="0"/>
    </xf>
    <xf numFmtId="0" fontId="15" fillId="19" borderId="7" xfId="0" applyFont="1" applyFill="1" applyBorder="1" applyAlignment="1" applyProtection="1">
      <alignment horizontal="center"/>
      <protection locked="0"/>
    </xf>
    <xf numFmtId="0" fontId="89" fillId="0" borderId="0" xfId="14" applyFont="1"/>
    <xf numFmtId="0" fontId="89" fillId="0" borderId="0" xfId="14" applyFont="1" applyAlignment="1">
      <alignment horizontal="center"/>
    </xf>
    <xf numFmtId="167" fontId="89" fillId="0" borderId="0" xfId="14" applyNumberFormat="1" applyFont="1"/>
    <xf numFmtId="0" fontId="90" fillId="2" borderId="1" xfId="14" applyFont="1" applyFill="1" applyBorder="1" applyAlignment="1"/>
    <xf numFmtId="0" fontId="90" fillId="25" borderId="65" xfId="14" applyFont="1" applyFill="1" applyBorder="1" applyAlignment="1">
      <alignment horizontal="center"/>
    </xf>
    <xf numFmtId="0" fontId="90" fillId="25" borderId="3" xfId="14" applyFont="1" applyFill="1" applyBorder="1" applyAlignment="1">
      <alignment horizontal="center" vertical="center"/>
    </xf>
    <xf numFmtId="0" fontId="89" fillId="0" borderId="3" xfId="14" applyFont="1" applyBorder="1"/>
    <xf numFmtId="0" fontId="90" fillId="4" borderId="82" xfId="14" applyFont="1" applyFill="1" applyBorder="1"/>
    <xf numFmtId="0" fontId="89" fillId="8" borderId="3" xfId="14" applyFont="1" applyFill="1" applyBorder="1" applyAlignment="1">
      <alignment horizontal="center" vertical="center"/>
    </xf>
    <xf numFmtId="0" fontId="89" fillId="26" borderId="3" xfId="14" applyFont="1" applyFill="1" applyBorder="1" applyAlignment="1">
      <alignment horizontal="center" vertical="center"/>
    </xf>
    <xf numFmtId="0" fontId="90" fillId="4" borderId="5" xfId="14" applyFont="1" applyFill="1" applyBorder="1"/>
    <xf numFmtId="0" fontId="90" fillId="4" borderId="19" xfId="14" applyFont="1" applyFill="1" applyBorder="1"/>
    <xf numFmtId="0" fontId="90" fillId="25" borderId="66" xfId="14" applyFont="1" applyFill="1" applyBorder="1" applyAlignment="1">
      <alignment horizontal="center" vertical="center"/>
    </xf>
    <xf numFmtId="0" fontId="90" fillId="12" borderId="3" xfId="14" applyFont="1" applyFill="1" applyBorder="1"/>
    <xf numFmtId="0" fontId="89" fillId="8" borderId="4" xfId="14" applyFont="1" applyFill="1" applyBorder="1" applyAlignment="1">
      <alignment horizontal="center" vertical="center"/>
    </xf>
    <xf numFmtId="0" fontId="89" fillId="26" borderId="3" xfId="14" applyFont="1" applyFill="1" applyBorder="1" applyAlignment="1">
      <alignment horizontal="center"/>
    </xf>
    <xf numFmtId="0" fontId="89" fillId="0" borderId="3" xfId="14" applyFont="1" applyBorder="1" applyAlignment="1">
      <alignment horizontal="center"/>
    </xf>
    <xf numFmtId="0" fontId="89" fillId="0" borderId="3" xfId="14" applyFont="1" applyBorder="1" applyAlignment="1">
      <alignment horizontal="right"/>
    </xf>
    <xf numFmtId="0" fontId="89" fillId="0" borderId="0" xfId="14" applyFont="1" applyBorder="1" applyAlignment="1">
      <alignment horizontal="right"/>
    </xf>
    <xf numFmtId="0" fontId="89" fillId="0" borderId="0" xfId="14" applyFont="1" applyBorder="1" applyAlignment="1">
      <alignment horizontal="center"/>
    </xf>
    <xf numFmtId="0" fontId="89" fillId="25" borderId="0" xfId="14" applyFont="1" applyFill="1" applyAlignment="1">
      <alignment horizontal="center"/>
    </xf>
    <xf numFmtId="0" fontId="89" fillId="26" borderId="0" xfId="14" applyFont="1" applyFill="1" applyAlignment="1">
      <alignment horizontal="center"/>
    </xf>
    <xf numFmtId="0" fontId="89" fillId="12" borderId="0" xfId="14" applyFont="1" applyFill="1" applyAlignment="1">
      <alignment horizontal="center"/>
    </xf>
    <xf numFmtId="168" fontId="89" fillId="0" borderId="3" xfId="14" applyNumberFormat="1" applyFont="1" applyBorder="1"/>
    <xf numFmtId="0" fontId="89" fillId="25" borderId="3" xfId="14" applyFont="1" applyFill="1" applyBorder="1"/>
    <xf numFmtId="0" fontId="8" fillId="3" borderId="13" xfId="0" applyFont="1" applyFill="1" applyBorder="1" applyAlignment="1">
      <alignment horizontal="center"/>
    </xf>
    <xf numFmtId="0" fontId="8" fillId="0" borderId="13" xfId="0" applyFont="1" applyFill="1" applyBorder="1" applyAlignment="1">
      <alignment horizontal="center"/>
    </xf>
    <xf numFmtId="0" fontId="8" fillId="3" borderId="33" xfId="0" applyFont="1" applyFill="1" applyBorder="1" applyAlignment="1">
      <alignment horizontal="center"/>
    </xf>
    <xf numFmtId="0" fontId="76" fillId="0" borderId="0" xfId="6" applyFont="1" applyFill="1" applyBorder="1" applyAlignment="1" applyProtection="1"/>
    <xf numFmtId="0" fontId="0" fillId="0" borderId="0" xfId="0" applyBorder="1"/>
    <xf numFmtId="0" fontId="0" fillId="0" borderId="0" xfId="0" applyBorder="1" applyAlignment="1">
      <alignment horizontal="center"/>
    </xf>
    <xf numFmtId="0" fontId="76" fillId="0" borderId="0" xfId="6" quotePrefix="1" applyFont="1" applyFill="1" applyBorder="1" applyAlignment="1" applyProtection="1"/>
    <xf numFmtId="0" fontId="8" fillId="0" borderId="0" xfId="0" applyFont="1" applyFill="1" applyBorder="1"/>
    <xf numFmtId="0" fontId="0" fillId="0" borderId="0" xfId="0" applyFill="1" applyBorder="1"/>
    <xf numFmtId="0" fontId="0" fillId="0" borderId="55" xfId="0" applyFill="1" applyBorder="1"/>
    <xf numFmtId="0" fontId="0" fillId="0" borderId="55" xfId="0" applyBorder="1"/>
    <xf numFmtId="0" fontId="0" fillId="0" borderId="55" xfId="0" applyBorder="1" applyAlignment="1">
      <alignment horizontal="center"/>
    </xf>
    <xf numFmtId="0" fontId="76" fillId="0" borderId="55" xfId="6" quotePrefix="1" applyFont="1" applyBorder="1" applyAlignment="1" applyProtection="1">
      <alignment horizontal="center"/>
    </xf>
    <xf numFmtId="0" fontId="93" fillId="4" borderId="63" xfId="3" applyFont="1" applyFill="1" applyBorder="1" applyAlignment="1">
      <alignment horizontal="center"/>
    </xf>
    <xf numFmtId="0" fontId="80" fillId="8" borderId="63" xfId="3" applyFont="1" applyFill="1" applyBorder="1" applyAlignment="1">
      <alignment horizontal="center"/>
    </xf>
    <xf numFmtId="0" fontId="80" fillId="16" borderId="63" xfId="3" applyFont="1" applyFill="1" applyBorder="1" applyAlignment="1">
      <alignment horizontal="center"/>
    </xf>
    <xf numFmtId="0" fontId="80" fillId="7" borderId="64" xfId="3" applyFont="1" applyFill="1" applyBorder="1"/>
    <xf numFmtId="0" fontId="80" fillId="0" borderId="64" xfId="3" applyFont="1" applyBorder="1" applyAlignment="1"/>
    <xf numFmtId="0" fontId="80" fillId="0" borderId="64" xfId="3" applyFont="1" applyBorder="1"/>
    <xf numFmtId="0" fontId="13" fillId="14" borderId="4" xfId="0" applyFont="1" applyFill="1" applyBorder="1" applyAlignment="1" applyProtection="1">
      <alignment horizontal="center" vertical="center" wrapText="1"/>
      <protection locked="0"/>
    </xf>
    <xf numFmtId="164" fontId="13" fillId="14" borderId="16" xfId="2" applyNumberFormat="1" applyFont="1" applyFill="1" applyBorder="1" applyAlignment="1" applyProtection="1">
      <alignment horizontal="center" vertical="center" wrapText="1"/>
      <protection locked="0"/>
    </xf>
    <xf numFmtId="164" fontId="13" fillId="14" borderId="87" xfId="2" applyNumberFormat="1" applyFont="1" applyFill="1" applyBorder="1" applyAlignment="1" applyProtection="1">
      <alignment horizontal="center" vertical="center" wrapText="1"/>
      <protection locked="0"/>
    </xf>
    <xf numFmtId="165" fontId="14" fillId="0" borderId="14" xfId="3" applyNumberFormat="1" applyFont="1" applyFill="1" applyBorder="1" applyAlignment="1" applyProtection="1">
      <alignment horizontal="center" wrapText="1"/>
      <protection locked="0"/>
    </xf>
    <xf numFmtId="165" fontId="14" fillId="0" borderId="4" xfId="3" applyNumberFormat="1" applyFont="1" applyFill="1" applyBorder="1" applyAlignment="1" applyProtection="1">
      <alignment horizontal="center" wrapText="1"/>
      <protection locked="0"/>
    </xf>
    <xf numFmtId="165" fontId="14" fillId="0" borderId="9" xfId="3" applyNumberFormat="1" applyFont="1" applyFill="1" applyBorder="1" applyAlignment="1" applyProtection="1">
      <alignment horizontal="center" wrapText="1"/>
      <protection locked="0"/>
    </xf>
    <xf numFmtId="0" fontId="13" fillId="25" borderId="41" xfId="0" applyFont="1" applyFill="1" applyBorder="1" applyAlignment="1" applyProtection="1">
      <alignment horizontal="center" vertical="center" wrapText="1"/>
    </xf>
    <xf numFmtId="0" fontId="13" fillId="25" borderId="6" xfId="0" applyFont="1" applyFill="1" applyBorder="1" applyAlignment="1" applyProtection="1">
      <alignment horizontal="center" vertical="center" wrapText="1"/>
    </xf>
    <xf numFmtId="0" fontId="7" fillId="0" borderId="0" xfId="3" applyProtection="1"/>
    <xf numFmtId="0" fontId="13" fillId="0" borderId="0" xfId="3" applyFont="1" applyAlignment="1" applyProtection="1">
      <alignment horizontal="left" wrapText="1"/>
    </xf>
    <xf numFmtId="0" fontId="91" fillId="14" borderId="85" xfId="3" applyFont="1" applyFill="1" applyBorder="1" applyAlignment="1" applyProtection="1">
      <alignment horizontal="center" vertical="top"/>
    </xf>
    <xf numFmtId="0" fontId="92" fillId="0" borderId="85" xfId="3" applyFont="1" applyBorder="1" applyAlignment="1" applyProtection="1">
      <alignment horizontal="center" wrapText="1"/>
    </xf>
    <xf numFmtId="0" fontId="91" fillId="14" borderId="0" xfId="3" applyFont="1" applyFill="1" applyBorder="1" applyProtection="1"/>
    <xf numFmtId="0" fontId="92" fillId="14" borderId="0" xfId="3" applyNumberFormat="1" applyFont="1" applyFill="1" applyAlignment="1" applyProtection="1">
      <alignment horizontal="left" wrapText="1"/>
    </xf>
    <xf numFmtId="0" fontId="91" fillId="14" borderId="0" xfId="3" applyFont="1" applyFill="1" applyProtection="1"/>
    <xf numFmtId="0" fontId="92" fillId="14" borderId="0" xfId="3" applyFont="1" applyFill="1" applyAlignment="1" applyProtection="1">
      <alignment horizontal="left" wrapText="1"/>
    </xf>
    <xf numFmtId="0" fontId="91" fillId="0" borderId="0" xfId="3" applyFont="1" applyProtection="1"/>
    <xf numFmtId="0" fontId="26" fillId="0" borderId="32" xfId="0" applyFont="1" applyBorder="1" applyAlignment="1">
      <alignment horizontal="center" vertical="center" wrapText="1"/>
    </xf>
    <xf numFmtId="0" fontId="13" fillId="0" borderId="0" xfId="0" applyFont="1" applyAlignment="1">
      <alignment horizontal="center" wrapText="1"/>
    </xf>
    <xf numFmtId="49" fontId="26" fillId="0" borderId="3"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center" wrapText="1"/>
      <protection locked="0"/>
    </xf>
    <xf numFmtId="0" fontId="12" fillId="40" borderId="3" xfId="0" applyFont="1" applyFill="1" applyBorder="1" applyAlignment="1">
      <alignment horizontal="center" wrapText="1"/>
    </xf>
    <xf numFmtId="0" fontId="0" fillId="4" borderId="32" xfId="3" applyFont="1" applyFill="1" applyBorder="1" applyAlignment="1">
      <alignment horizontal="center" vertical="top"/>
    </xf>
    <xf numFmtId="0" fontId="0" fillId="4" borderId="45" xfId="3" applyFont="1" applyFill="1" applyBorder="1" applyAlignment="1">
      <alignment horizontal="center" vertical="top"/>
    </xf>
    <xf numFmtId="0" fontId="37" fillId="3" borderId="54" xfId="3" applyFont="1" applyFill="1" applyBorder="1" applyAlignment="1">
      <alignment horizontal="center" vertical="center"/>
    </xf>
    <xf numFmtId="0" fontId="8" fillId="0" borderId="0" xfId="3" applyFont="1" applyAlignment="1">
      <alignment wrapText="1"/>
    </xf>
    <xf numFmtId="0" fontId="18" fillId="0" borderId="0" xfId="3" applyFont="1"/>
    <xf numFmtId="0" fontId="81" fillId="25" borderId="41" xfId="0" applyFont="1" applyFill="1" applyBorder="1" applyAlignment="1" applyProtection="1">
      <alignment horizontal="center" vertical="center" wrapText="1"/>
    </xf>
    <xf numFmtId="0" fontId="24" fillId="19" borderId="4" xfId="0" applyFont="1" applyFill="1" applyBorder="1" applyAlignment="1" applyProtection="1">
      <alignment horizontal="center"/>
      <protection locked="0"/>
    </xf>
    <xf numFmtId="0" fontId="24" fillId="19" borderId="9" xfId="0" applyFont="1" applyFill="1" applyBorder="1" applyAlignment="1" applyProtection="1">
      <alignment horizontal="center"/>
      <protection locked="0"/>
    </xf>
    <xf numFmtId="9" fontId="12" fillId="41" borderId="54" xfId="4" applyFont="1" applyFill="1" applyBorder="1" applyAlignment="1">
      <alignment horizontal="center" vertical="center" wrapText="1"/>
    </xf>
    <xf numFmtId="9" fontId="13" fillId="41" borderId="41" xfId="4" applyFont="1" applyFill="1" applyBorder="1" applyAlignment="1">
      <alignment horizontal="center" vertical="center" wrapText="1"/>
    </xf>
    <xf numFmtId="9" fontId="11" fillId="41" borderId="13" xfId="4" applyFont="1" applyFill="1" applyBorder="1" applyAlignment="1">
      <alignment horizontal="center" vertical="center"/>
    </xf>
    <xf numFmtId="0" fontId="21" fillId="0" borderId="0" xfId="6" applyBorder="1" applyAlignment="1" applyProtection="1">
      <alignment horizontal="center"/>
    </xf>
    <xf numFmtId="0" fontId="21" fillId="0" borderId="0" xfId="6" quotePrefix="1" applyBorder="1" applyAlignment="1" applyProtection="1">
      <alignment horizontal="center"/>
    </xf>
    <xf numFmtId="0" fontId="21" fillId="0" borderId="55" xfId="6" applyBorder="1" applyAlignment="1" applyProtection="1">
      <alignment horizontal="center"/>
    </xf>
    <xf numFmtId="0" fontId="1" fillId="0" borderId="0" xfId="14" applyFont="1" applyProtection="1">
      <protection locked="0"/>
    </xf>
    <xf numFmtId="9" fontId="30" fillId="25" borderId="3" xfId="4" applyFont="1" applyFill="1" applyBorder="1" applyAlignment="1">
      <alignment horizontal="center" wrapText="1"/>
    </xf>
    <xf numFmtId="0" fontId="26" fillId="14" borderId="3" xfId="0" applyFont="1" applyFill="1" applyBorder="1" applyAlignment="1" applyProtection="1">
      <alignment horizontal="left" vertical="top" wrapText="1"/>
      <protection locked="0"/>
    </xf>
    <xf numFmtId="0" fontId="26" fillId="0" borderId="3" xfId="0" applyFont="1" applyBorder="1" applyAlignment="1" applyProtection="1">
      <alignment wrapText="1"/>
      <protection locked="0"/>
    </xf>
    <xf numFmtId="0" fontId="26" fillId="0" borderId="3" xfId="0" applyFont="1" applyBorder="1" applyProtection="1">
      <protection locked="0"/>
    </xf>
    <xf numFmtId="0" fontId="100" fillId="0" borderId="0" xfId="3" applyFont="1" applyAlignment="1">
      <alignment horizontal="center" vertical="center"/>
    </xf>
    <xf numFmtId="0" fontId="8" fillId="0" borderId="0" xfId="3" applyFont="1" applyProtection="1"/>
    <xf numFmtId="0" fontId="9" fillId="0" borderId="0" xfId="3" applyFont="1" applyBorder="1" applyAlignment="1" applyProtection="1">
      <alignment horizontal="center"/>
    </xf>
    <xf numFmtId="0" fontId="11" fillId="15" borderId="12" xfId="0" applyFont="1" applyFill="1" applyBorder="1" applyAlignment="1" applyProtection="1">
      <alignment horizontal="center" vertical="center" wrapText="1" shrinkToFit="1"/>
    </xf>
    <xf numFmtId="0" fontId="11" fillId="15" borderId="42" xfId="0" applyFont="1" applyFill="1" applyBorder="1" applyAlignment="1" applyProtection="1">
      <alignment horizontal="center" vertical="center" wrapText="1" shrinkToFit="1"/>
    </xf>
    <xf numFmtId="0" fontId="11" fillId="15" borderId="70" xfId="0" applyFont="1" applyFill="1" applyBorder="1" applyAlignment="1" applyProtection="1">
      <alignment horizontal="center" vertical="center" wrapText="1" shrinkToFit="1"/>
    </xf>
    <xf numFmtId="0" fontId="12" fillId="29" borderId="12" xfId="0" applyFont="1" applyFill="1" applyBorder="1" applyAlignment="1" applyProtection="1">
      <alignment horizontal="center" vertical="center" wrapText="1" shrinkToFit="1"/>
    </xf>
    <xf numFmtId="0" fontId="12" fillId="29" borderId="42" xfId="0" applyFont="1" applyFill="1" applyBorder="1" applyAlignment="1" applyProtection="1">
      <alignment horizontal="center" vertical="center" wrapText="1" shrinkToFit="1"/>
    </xf>
    <xf numFmtId="0" fontId="12" fillId="29" borderId="70" xfId="0" applyFont="1" applyFill="1" applyBorder="1" applyAlignment="1" applyProtection="1">
      <alignment horizontal="center" vertical="center" wrapText="1" shrinkToFit="1"/>
    </xf>
    <xf numFmtId="0" fontId="27" fillId="0" borderId="0" xfId="3" applyFont="1" applyFill="1" applyBorder="1" applyAlignment="1" applyProtection="1">
      <alignment vertical="center" wrapText="1"/>
    </xf>
    <xf numFmtId="0" fontId="11" fillId="29" borderId="73" xfId="0" applyFont="1" applyFill="1" applyBorder="1" applyAlignment="1" applyProtection="1">
      <alignment horizontal="center" vertical="center" wrapText="1" shrinkToFit="1"/>
    </xf>
    <xf numFmtId="0" fontId="11" fillId="29" borderId="72" xfId="0" applyFont="1" applyFill="1" applyBorder="1" applyAlignment="1" applyProtection="1">
      <alignment horizontal="center" vertical="center" wrapText="1" shrinkToFit="1"/>
    </xf>
    <xf numFmtId="0" fontId="11" fillId="29" borderId="53" xfId="0" applyFont="1" applyFill="1" applyBorder="1" applyAlignment="1" applyProtection="1">
      <alignment horizontal="center" vertical="center" wrapText="1" shrinkToFit="1"/>
    </xf>
    <xf numFmtId="16" fontId="8" fillId="4" borderId="6" xfId="3" quotePrefix="1" applyNumberFormat="1" applyFont="1" applyFill="1" applyBorder="1" applyAlignment="1" applyProtection="1">
      <alignment horizontal="center" wrapText="1"/>
    </xf>
    <xf numFmtId="169" fontId="8" fillId="4" borderId="6" xfId="3" applyNumberFormat="1" applyFont="1" applyFill="1" applyBorder="1" applyAlignment="1" applyProtection="1">
      <alignment horizontal="center" wrapText="1"/>
    </xf>
    <xf numFmtId="169" fontId="12" fillId="4" borderId="4" xfId="3" applyNumberFormat="1" applyFont="1" applyFill="1" applyBorder="1" applyAlignment="1" applyProtection="1">
      <alignment horizontal="center" wrapText="1"/>
    </xf>
    <xf numFmtId="0" fontId="0" fillId="41" borderId="20" xfId="3" applyFont="1" applyFill="1" applyBorder="1" applyAlignment="1" applyProtection="1">
      <alignment wrapText="1"/>
    </xf>
    <xf numFmtId="9" fontId="11" fillId="45" borderId="21" xfId="4" applyFont="1" applyFill="1" applyBorder="1" applyAlignment="1" applyProtection="1">
      <alignment horizontal="center" wrapText="1"/>
    </xf>
    <xf numFmtId="9" fontId="11" fillId="45" borderId="27" xfId="4" applyFont="1" applyFill="1" applyBorder="1" applyAlignment="1" applyProtection="1">
      <alignment horizontal="center" wrapText="1"/>
    </xf>
    <xf numFmtId="9" fontId="8" fillId="45" borderId="27" xfId="4" applyFont="1" applyFill="1" applyBorder="1" applyAlignment="1" applyProtection="1">
      <alignment horizontal="center" wrapText="1"/>
    </xf>
    <xf numFmtId="9" fontId="8" fillId="45" borderId="22" xfId="4" applyFont="1" applyFill="1" applyBorder="1" applyAlignment="1" applyProtection="1">
      <alignment horizontal="center" wrapText="1"/>
    </xf>
    <xf numFmtId="9" fontId="8" fillId="4" borderId="4" xfId="3" applyNumberFormat="1" applyFont="1" applyFill="1" applyBorder="1" applyAlignment="1" applyProtection="1">
      <alignment horizontal="center" wrapText="1"/>
    </xf>
    <xf numFmtId="0" fontId="27" fillId="0" borderId="55" xfId="3" applyFont="1" applyFill="1" applyBorder="1" applyAlignment="1" applyProtection="1">
      <alignment vertical="center" wrapText="1"/>
    </xf>
    <xf numFmtId="9" fontId="8" fillId="4" borderId="6" xfId="3" applyNumberFormat="1" applyFont="1" applyFill="1" applyBorder="1" applyAlignment="1" applyProtection="1">
      <alignment horizontal="center" wrapText="1"/>
    </xf>
    <xf numFmtId="0" fontId="0" fillId="41" borderId="53" xfId="3" applyFont="1" applyFill="1" applyBorder="1" applyAlignment="1" applyProtection="1">
      <alignment wrapText="1"/>
    </xf>
    <xf numFmtId="9" fontId="8" fillId="45" borderId="47" xfId="4" applyFont="1" applyFill="1" applyBorder="1" applyAlignment="1" applyProtection="1">
      <alignment horizontal="center" wrapText="1"/>
    </xf>
    <xf numFmtId="9" fontId="8" fillId="45" borderId="34" xfId="4" applyFont="1" applyFill="1" applyBorder="1" applyAlignment="1" applyProtection="1">
      <alignment horizontal="center" wrapText="1"/>
    </xf>
    <xf numFmtId="9" fontId="11" fillId="45" borderId="40" xfId="4" applyFont="1" applyFill="1" applyBorder="1" applyAlignment="1" applyProtection="1">
      <alignment horizontal="center" wrapText="1"/>
    </xf>
    <xf numFmtId="9" fontId="11" fillId="45" borderId="20" xfId="4" applyFont="1" applyFill="1" applyBorder="1" applyAlignment="1" applyProtection="1">
      <alignment horizontal="center" wrapText="1"/>
    </xf>
    <xf numFmtId="0" fontId="19" fillId="8" borderId="21" xfId="0" applyFont="1" applyFill="1" applyBorder="1" applyProtection="1"/>
    <xf numFmtId="0" fontId="19" fillId="10" borderId="27" xfId="0" applyFont="1" applyFill="1" applyBorder="1" applyProtection="1"/>
    <xf numFmtId="0" fontId="19" fillId="10" borderId="35" xfId="0" applyFont="1" applyFill="1" applyBorder="1" applyProtection="1"/>
    <xf numFmtId="165" fontId="14" fillId="0" borderId="21" xfId="3" applyNumberFormat="1" applyFont="1" applyBorder="1" applyAlignment="1" applyProtection="1">
      <alignment horizontal="center" wrapText="1"/>
    </xf>
    <xf numFmtId="165" fontId="14" fillId="0" borderId="27" xfId="3" applyNumberFormat="1" applyFont="1" applyBorder="1" applyAlignment="1" applyProtection="1">
      <alignment horizontal="center" wrapText="1"/>
    </xf>
    <xf numFmtId="165" fontId="14" fillId="0" borderId="22" xfId="3" applyNumberFormat="1" applyFont="1" applyBorder="1" applyAlignment="1" applyProtection="1">
      <alignment horizontal="center" wrapText="1"/>
    </xf>
    <xf numFmtId="0" fontId="7" fillId="0" borderId="0" xfId="3" applyAlignment="1" applyProtection="1">
      <alignment wrapText="1"/>
    </xf>
    <xf numFmtId="0" fontId="19" fillId="0" borderId="0" xfId="3" applyFont="1" applyProtection="1"/>
    <xf numFmtId="0" fontId="14" fillId="10" borderId="12" xfId="0" applyFont="1" applyFill="1" applyBorder="1" applyProtection="1"/>
    <xf numFmtId="0" fontId="14" fillId="10" borderId="13" xfId="0" applyFont="1" applyFill="1" applyBorder="1" applyProtection="1"/>
    <xf numFmtId="0" fontId="14" fillId="10" borderId="14" xfId="0" applyFont="1" applyFill="1" applyBorder="1" applyProtection="1"/>
    <xf numFmtId="165" fontId="14" fillId="0" borderId="12" xfId="3" applyNumberFormat="1" applyFont="1" applyBorder="1" applyAlignment="1" applyProtection="1">
      <alignment horizontal="center" wrapText="1"/>
    </xf>
    <xf numFmtId="165" fontId="14" fillId="0" borderId="13" xfId="3" applyNumberFormat="1" applyFont="1" applyBorder="1" applyAlignment="1" applyProtection="1">
      <alignment horizontal="center" wrapText="1"/>
    </xf>
    <xf numFmtId="165" fontId="14" fillId="0" borderId="15" xfId="3" applyNumberFormat="1" applyFont="1" applyBorder="1" applyAlignment="1" applyProtection="1">
      <alignment horizontal="center" wrapText="1"/>
    </xf>
    <xf numFmtId="0" fontId="14" fillId="10" borderId="2" xfId="0" applyFont="1" applyFill="1" applyBorder="1" applyProtection="1"/>
    <xf numFmtId="0" fontId="14" fillId="10" borderId="3" xfId="0" applyFont="1" applyFill="1" applyBorder="1" applyProtection="1"/>
    <xf numFmtId="0" fontId="14" fillId="10" borderId="4" xfId="0" applyFont="1" applyFill="1" applyBorder="1" applyProtection="1"/>
    <xf numFmtId="165" fontId="14" fillId="0" borderId="2" xfId="3" applyNumberFormat="1" applyFont="1" applyBorder="1" applyAlignment="1" applyProtection="1">
      <alignment horizontal="center" wrapText="1"/>
    </xf>
    <xf numFmtId="165" fontId="14" fillId="0" borderId="3" xfId="3" applyNumberFormat="1" applyFont="1" applyBorder="1" applyAlignment="1" applyProtection="1">
      <alignment horizontal="center" wrapText="1"/>
    </xf>
    <xf numFmtId="165" fontId="14" fillId="0" borderId="6" xfId="3" applyNumberFormat="1" applyFont="1" applyBorder="1" applyAlignment="1" applyProtection="1">
      <alignment horizontal="center" wrapText="1"/>
    </xf>
    <xf numFmtId="0" fontId="14" fillId="10" borderId="25" xfId="0" applyFont="1" applyFill="1" applyBorder="1" applyProtection="1"/>
    <xf numFmtId="9" fontId="7" fillId="0" borderId="0" xfId="3" applyNumberFormat="1" applyProtection="1"/>
    <xf numFmtId="0" fontId="14" fillId="10" borderId="7" xfId="0" applyFont="1" applyFill="1" applyBorder="1" applyProtection="1"/>
    <xf numFmtId="0" fontId="14" fillId="10" borderId="8" xfId="0" applyFont="1" applyFill="1" applyBorder="1" applyProtection="1"/>
    <xf numFmtId="0" fontId="14" fillId="10" borderId="9" xfId="0" applyFont="1" applyFill="1" applyBorder="1" applyProtection="1"/>
    <xf numFmtId="165" fontId="8" fillId="11" borderId="9" xfId="3" applyNumberFormat="1" applyFont="1" applyFill="1" applyBorder="1" applyAlignment="1" applyProtection="1">
      <alignment horizontal="center" wrapText="1"/>
    </xf>
    <xf numFmtId="165" fontId="14" fillId="0" borderId="28" xfId="3" applyNumberFormat="1" applyFont="1" applyBorder="1" applyAlignment="1" applyProtection="1">
      <alignment horizontal="center" wrapText="1"/>
    </xf>
    <xf numFmtId="165" fontId="14" fillId="0" borderId="26" xfId="3" applyNumberFormat="1" applyFont="1" applyBorder="1" applyAlignment="1" applyProtection="1">
      <alignment horizontal="center" wrapText="1"/>
    </xf>
    <xf numFmtId="165" fontId="14" fillId="0" borderId="29" xfId="3" applyNumberFormat="1" applyFont="1" applyBorder="1" applyAlignment="1" applyProtection="1">
      <alignment horizontal="center" wrapText="1"/>
    </xf>
    <xf numFmtId="0" fontId="8" fillId="7" borderId="23" xfId="3" applyFont="1" applyFill="1" applyBorder="1" applyAlignment="1" applyProtection="1">
      <alignment wrapText="1"/>
    </xf>
    <xf numFmtId="165" fontId="8" fillId="7" borderId="51" xfId="3" applyNumberFormat="1" applyFont="1" applyFill="1" applyBorder="1" applyAlignment="1" applyProtection="1">
      <alignment horizontal="center"/>
    </xf>
    <xf numFmtId="165" fontId="8" fillId="7" borderId="21" xfId="3" applyNumberFormat="1" applyFont="1" applyFill="1" applyBorder="1" applyAlignment="1" applyProtection="1">
      <alignment horizontal="center"/>
    </xf>
    <xf numFmtId="165" fontId="8" fillId="7" borderId="27" xfId="3" applyNumberFormat="1" applyFont="1" applyFill="1" applyBorder="1" applyAlignment="1" applyProtection="1">
      <alignment horizontal="center"/>
    </xf>
    <xf numFmtId="165" fontId="8" fillId="7" borderId="22" xfId="3" applyNumberFormat="1" applyFont="1" applyFill="1" applyBorder="1" applyAlignment="1" applyProtection="1">
      <alignment horizontal="center"/>
    </xf>
    <xf numFmtId="0" fontId="8" fillId="5" borderId="23" xfId="3" applyFont="1" applyFill="1" applyBorder="1" applyProtection="1"/>
    <xf numFmtId="0" fontId="8" fillId="5" borderId="51" xfId="3" applyFont="1" applyFill="1" applyBorder="1" applyAlignment="1" applyProtection="1">
      <alignment horizontal="center"/>
    </xf>
    <xf numFmtId="0" fontId="7" fillId="0" borderId="0" xfId="3" applyAlignment="1" applyProtection="1">
      <alignment horizontal="center"/>
    </xf>
    <xf numFmtId="9" fontId="8" fillId="5" borderId="51" xfId="4" applyFont="1" applyFill="1" applyBorder="1" applyAlignment="1" applyProtection="1">
      <alignment horizontal="center"/>
    </xf>
    <xf numFmtId="49" fontId="26" fillId="14" borderId="3" xfId="0" applyNumberFormat="1" applyFont="1" applyFill="1" applyBorder="1" applyAlignment="1" applyProtection="1">
      <alignment wrapText="1"/>
      <protection locked="0"/>
    </xf>
    <xf numFmtId="0" fontId="26" fillId="0" borderId="3" xfId="0" applyFont="1" applyBorder="1" applyAlignment="1" applyProtection="1">
      <alignment horizontal="justify" vertical="top" wrapText="1"/>
      <protection locked="0"/>
    </xf>
    <xf numFmtId="49" fontId="26" fillId="0" borderId="3" xfId="0" applyNumberFormat="1" applyFont="1" applyBorder="1" applyAlignment="1" applyProtection="1">
      <alignment horizontal="center" vertical="top" wrapText="1"/>
      <protection locked="0"/>
    </xf>
    <xf numFmtId="0" fontId="8" fillId="3" borderId="13" xfId="0" applyFont="1" applyFill="1" applyBorder="1" applyAlignment="1" applyProtection="1">
      <alignment horizontal="center"/>
      <protection locked="0"/>
    </xf>
    <xf numFmtId="0" fontId="8" fillId="3" borderId="13" xfId="0" applyFont="1" applyFill="1" applyBorder="1" applyAlignment="1" applyProtection="1">
      <protection locked="0"/>
    </xf>
    <xf numFmtId="0" fontId="8" fillId="3" borderId="15" xfId="0" applyFont="1" applyFill="1" applyBorder="1" applyAlignment="1" applyProtection="1">
      <protection locked="0"/>
    </xf>
    <xf numFmtId="0" fontId="0" fillId="0" borderId="3" xfId="0" applyBorder="1" applyProtection="1">
      <protection locked="0"/>
    </xf>
    <xf numFmtId="0" fontId="0" fillId="0" borderId="6" xfId="0" applyBorder="1" applyProtection="1">
      <protection locked="0"/>
    </xf>
    <xf numFmtId="0" fontId="0" fillId="19" borderId="17" xfId="3" applyFont="1" applyFill="1" applyBorder="1" applyProtection="1">
      <protection locked="0"/>
    </xf>
    <xf numFmtId="0" fontId="0" fillId="19" borderId="30" xfId="3" applyFont="1" applyFill="1" applyBorder="1" applyProtection="1">
      <protection locked="0"/>
    </xf>
    <xf numFmtId="0" fontId="0" fillId="19" borderId="6" xfId="3" applyFont="1" applyFill="1" applyBorder="1" applyProtection="1">
      <protection locked="0"/>
    </xf>
    <xf numFmtId="0" fontId="0" fillId="19" borderId="47" xfId="3" applyFont="1" applyFill="1" applyBorder="1" applyProtection="1">
      <protection locked="0"/>
    </xf>
    <xf numFmtId="0" fontId="0" fillId="19" borderId="10" xfId="3" applyFont="1" applyFill="1" applyBorder="1" applyProtection="1">
      <protection locked="0"/>
    </xf>
    <xf numFmtId="0" fontId="104" fillId="0" borderId="0" xfId="3" applyFont="1" applyAlignment="1">
      <alignment horizontal="right"/>
    </xf>
    <xf numFmtId="0" fontId="104" fillId="0" borderId="90" xfId="3" applyFont="1" applyBorder="1" applyAlignment="1">
      <alignment horizontal="center"/>
    </xf>
    <xf numFmtId="9" fontId="8" fillId="25" borderId="4" xfId="3" applyNumberFormat="1" applyFont="1" applyFill="1" applyBorder="1" applyAlignment="1" applyProtection="1">
      <alignment horizontal="center" vertical="center" wrapText="1"/>
    </xf>
    <xf numFmtId="0" fontId="15" fillId="19" borderId="37" xfId="0" applyFont="1" applyFill="1" applyBorder="1" applyAlignment="1" applyProtection="1">
      <alignment horizontal="center"/>
      <protection locked="0"/>
    </xf>
    <xf numFmtId="0" fontId="15" fillId="19" borderId="5" xfId="0" applyFont="1" applyFill="1" applyBorder="1" applyAlignment="1" applyProtection="1">
      <alignment horizontal="center"/>
      <protection locked="0"/>
    </xf>
    <xf numFmtId="0" fontId="15" fillId="19" borderId="80" xfId="0" applyFont="1" applyFill="1" applyBorder="1" applyAlignment="1" applyProtection="1">
      <alignment horizontal="center"/>
      <protection locked="0"/>
    </xf>
    <xf numFmtId="165" fontId="14" fillId="4" borderId="22" xfId="3" applyNumberFormat="1" applyFont="1" applyFill="1" applyBorder="1" applyAlignment="1" applyProtection="1">
      <alignment horizontal="center" wrapText="1"/>
    </xf>
    <xf numFmtId="165" fontId="14" fillId="4" borderId="15" xfId="3" applyNumberFormat="1" applyFont="1" applyFill="1" applyBorder="1" applyAlignment="1" applyProtection="1">
      <alignment horizontal="center" wrapText="1"/>
    </xf>
    <xf numFmtId="165" fontId="14" fillId="4" borderId="6" xfId="3" applyNumberFormat="1" applyFont="1" applyFill="1" applyBorder="1" applyAlignment="1" applyProtection="1">
      <alignment horizontal="center" wrapText="1"/>
    </xf>
    <xf numFmtId="165" fontId="14" fillId="4" borderId="10" xfId="3" applyNumberFormat="1" applyFont="1" applyFill="1" applyBorder="1" applyAlignment="1" applyProtection="1">
      <alignment horizontal="center" wrapText="1"/>
    </xf>
    <xf numFmtId="9" fontId="8" fillId="25" borderId="62" xfId="3" applyNumberFormat="1" applyFont="1" applyFill="1" applyBorder="1" applyAlignment="1" applyProtection="1">
      <alignment horizontal="center" vertical="center" wrapText="1"/>
    </xf>
    <xf numFmtId="0" fontId="103" fillId="7" borderId="2" xfId="0" applyFont="1" applyFill="1" applyBorder="1" applyAlignment="1">
      <alignment horizontal="center" vertical="center" wrapText="1"/>
    </xf>
    <xf numFmtId="0" fontId="103" fillId="7" borderId="3"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6" fillId="0" borderId="91" xfId="3" applyFont="1" applyBorder="1" applyAlignment="1">
      <alignment horizontal="center"/>
    </xf>
    <xf numFmtId="0" fontId="8" fillId="8" borderId="49" xfId="3" applyFont="1" applyFill="1" applyBorder="1" applyAlignment="1">
      <alignment horizontal="center" vertical="center"/>
    </xf>
    <xf numFmtId="0" fontId="19" fillId="0" borderId="0" xfId="0" applyFont="1" applyFill="1" applyBorder="1"/>
    <xf numFmtId="0" fontId="24" fillId="0" borderId="0" xfId="0" applyFont="1" applyFill="1" applyBorder="1" applyAlignment="1">
      <alignment horizontal="center"/>
    </xf>
    <xf numFmtId="165" fontId="8" fillId="0" borderId="0" xfId="3" applyNumberFormat="1" applyFont="1" applyFill="1" applyBorder="1" applyAlignment="1">
      <alignment horizontal="center"/>
    </xf>
    <xf numFmtId="0" fontId="7" fillId="0" borderId="0" xfId="3" applyFill="1"/>
    <xf numFmtId="9" fontId="24" fillId="41" borderId="20" xfId="3" applyNumberFormat="1" applyFont="1" applyFill="1" applyBorder="1" applyAlignment="1">
      <alignment horizontal="center"/>
    </xf>
    <xf numFmtId="9" fontId="91" fillId="0" borderId="0" xfId="4" applyFont="1" applyAlignment="1"/>
    <xf numFmtId="0" fontId="107" fillId="0" borderId="92" xfId="0" applyFont="1" applyBorder="1"/>
    <xf numFmtId="0" fontId="108" fillId="0" borderId="0" xfId="0" applyFont="1" applyAlignment="1">
      <alignment vertical="center"/>
    </xf>
    <xf numFmtId="0" fontId="109" fillId="0" borderId="0" xfId="0" applyFont="1" applyAlignment="1">
      <alignment vertical="center"/>
    </xf>
    <xf numFmtId="14" fontId="1" fillId="0" borderId="6" xfId="14" applyNumberFormat="1" applyFont="1" applyBorder="1" applyAlignment="1" applyProtection="1">
      <alignment horizontal="center"/>
      <protection locked="0"/>
    </xf>
    <xf numFmtId="0" fontId="111" fillId="19" borderId="17" xfId="3" applyFont="1" applyFill="1" applyBorder="1" applyProtection="1">
      <protection locked="0"/>
    </xf>
    <xf numFmtId="0" fontId="112" fillId="0" borderId="0" xfId="0" applyFont="1"/>
    <xf numFmtId="0" fontId="113" fillId="0" borderId="0" xfId="0" applyFont="1" applyAlignment="1">
      <alignment vertical="center"/>
    </xf>
    <xf numFmtId="0" fontId="114" fillId="0" borderId="3" xfId="0" applyFont="1" applyBorder="1" applyAlignment="1" applyProtection="1">
      <alignment wrapText="1"/>
      <protection locked="0"/>
    </xf>
    <xf numFmtId="0" fontId="101" fillId="8" borderId="0" xfId="0" applyFont="1" applyFill="1" applyAlignment="1">
      <alignment horizontal="center"/>
    </xf>
    <xf numFmtId="0" fontId="0" fillId="42" borderId="3" xfId="0" applyFill="1" applyBorder="1" applyAlignment="1">
      <alignment horizontal="left" wrapText="1"/>
    </xf>
    <xf numFmtId="0" fontId="75" fillId="36" borderId="23" xfId="0" applyFont="1" applyFill="1" applyBorder="1" applyAlignment="1">
      <alignment horizontal="center"/>
    </xf>
    <xf numFmtId="0" fontId="75" fillId="36" borderId="24" xfId="0" applyFont="1" applyFill="1" applyBorder="1" applyAlignment="1">
      <alignment horizontal="center"/>
    </xf>
    <xf numFmtId="0" fontId="75" fillId="36" borderId="20" xfId="0" applyFont="1" applyFill="1" applyBorder="1" applyAlignment="1">
      <alignment horizontal="center"/>
    </xf>
    <xf numFmtId="0" fontId="8" fillId="0" borderId="35" xfId="3" applyFont="1" applyBorder="1" applyAlignment="1" applyProtection="1">
      <alignment horizontal="center"/>
      <protection locked="0"/>
    </xf>
    <xf numFmtId="0" fontId="8" fillId="0" borderId="40"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11" fillId="8" borderId="1"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8" fillId="3" borderId="35" xfId="0" applyFont="1" applyFill="1" applyBorder="1" applyAlignment="1">
      <alignment horizontal="center"/>
    </xf>
    <xf numFmtId="0" fontId="8" fillId="3" borderId="24" xfId="0" applyFont="1" applyFill="1" applyBorder="1" applyAlignment="1">
      <alignment horizontal="center"/>
    </xf>
    <xf numFmtId="0" fontId="8" fillId="3" borderId="20" xfId="0" applyFont="1" applyFill="1" applyBorder="1" applyAlignment="1">
      <alignment horizontal="center"/>
    </xf>
    <xf numFmtId="0" fontId="8" fillId="0" borderId="27"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77" fillId="38" borderId="3" xfId="0" applyFont="1" applyFill="1" applyBorder="1" applyAlignment="1">
      <alignment horizontal="center"/>
    </xf>
    <xf numFmtId="0" fontId="8" fillId="3" borderId="14" xfId="0" applyFont="1" applyFill="1" applyBorder="1" applyAlignment="1">
      <alignment horizontal="center"/>
    </xf>
    <xf numFmtId="0" fontId="8" fillId="3" borderId="42" xfId="0" applyFont="1" applyFill="1" applyBorder="1" applyAlignment="1">
      <alignment horizontal="center"/>
    </xf>
    <xf numFmtId="0" fontId="14" fillId="8" borderId="16" xfId="0" applyFont="1" applyFill="1" applyBorder="1" applyAlignment="1">
      <alignment horizontal="left" vertical="top" wrapText="1"/>
    </xf>
    <xf numFmtId="0" fontId="14" fillId="8" borderId="71" xfId="0" applyFont="1" applyFill="1" applyBorder="1" applyAlignment="1">
      <alignment horizontal="left" vertical="top" wrapText="1"/>
    </xf>
    <xf numFmtId="0" fontId="14" fillId="8" borderId="76" xfId="0" applyFont="1" applyFill="1" applyBorder="1" applyAlignment="1">
      <alignment horizontal="left" vertical="top" wrapText="1"/>
    </xf>
    <xf numFmtId="0" fontId="14" fillId="8" borderId="83" xfId="0" applyFont="1" applyFill="1" applyBorder="1" applyAlignment="1">
      <alignment horizontal="left" vertical="top" wrapText="1"/>
    </xf>
    <xf numFmtId="0" fontId="14" fillId="8" borderId="55" xfId="0" applyFont="1" applyFill="1" applyBorder="1" applyAlignment="1">
      <alignment horizontal="left" vertical="top" wrapText="1"/>
    </xf>
    <xf numFmtId="0" fontId="14" fillId="8" borderId="53" xfId="0" applyFont="1" applyFill="1" applyBorder="1" applyAlignment="1">
      <alignment horizontal="left" vertical="top" wrapText="1"/>
    </xf>
    <xf numFmtId="0" fontId="78" fillId="2" borderId="23" xfId="0" applyFont="1" applyFill="1" applyBorder="1" applyAlignment="1">
      <alignment horizontal="center" wrapText="1"/>
    </xf>
    <xf numFmtId="0" fontId="78" fillId="2" borderId="24" xfId="0" applyFont="1" applyFill="1" applyBorder="1" applyAlignment="1">
      <alignment horizontal="center" wrapText="1"/>
    </xf>
    <xf numFmtId="0" fontId="78" fillId="2" borderId="20" xfId="0" applyFont="1" applyFill="1" applyBorder="1" applyAlignment="1">
      <alignment horizontal="center" wrapText="1"/>
    </xf>
    <xf numFmtId="0" fontId="78" fillId="2" borderId="3" xfId="0" applyFont="1" applyFill="1" applyBorder="1" applyAlignment="1">
      <alignment horizontal="center"/>
    </xf>
    <xf numFmtId="0" fontId="8" fillId="8" borderId="3" xfId="0" applyFont="1" applyFill="1" applyBorder="1" applyAlignment="1">
      <alignment horizontal="center"/>
    </xf>
    <xf numFmtId="0" fontId="44" fillId="18" borderId="3" xfId="0" applyFont="1" applyFill="1" applyBorder="1" applyAlignment="1">
      <alignment horizontal="center" wrapText="1"/>
    </xf>
    <xf numFmtId="0" fontId="39" fillId="6" borderId="4" xfId="0" applyFont="1" applyFill="1" applyBorder="1" applyAlignment="1">
      <alignment horizontal="center" wrapText="1"/>
    </xf>
    <xf numFmtId="0" fontId="39" fillId="6" borderId="43" xfId="0" applyFont="1" applyFill="1" applyBorder="1" applyAlignment="1">
      <alignment horizontal="center" wrapText="1"/>
    </xf>
    <xf numFmtId="0" fontId="39" fillId="6" borderId="32" xfId="0" applyFont="1" applyFill="1" applyBorder="1" applyAlignment="1">
      <alignment horizontal="center" wrapText="1"/>
    </xf>
    <xf numFmtId="0" fontId="12" fillId="13" borderId="26"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96" fillId="28" borderId="3" xfId="0" applyFont="1" applyFill="1" applyBorder="1" applyAlignment="1">
      <alignment horizontal="center" wrapText="1"/>
    </xf>
    <xf numFmtId="0" fontId="87" fillId="37" borderId="23" xfId="0" applyFont="1" applyFill="1" applyBorder="1" applyAlignment="1">
      <alignment horizontal="center"/>
    </xf>
    <xf numFmtId="0" fontId="87" fillId="37" borderId="24" xfId="0" applyFont="1" applyFill="1" applyBorder="1" applyAlignment="1">
      <alignment horizontal="center"/>
    </xf>
    <xf numFmtId="0" fontId="87" fillId="37" borderId="20" xfId="0" applyFont="1" applyFill="1" applyBorder="1" applyAlignment="1">
      <alignment horizontal="center"/>
    </xf>
    <xf numFmtId="0" fontId="13" fillId="0" borderId="3" xfId="0" applyFont="1" applyBorder="1" applyAlignment="1" applyProtection="1">
      <alignment horizontal="center" vertical="center" wrapText="1"/>
      <protection locked="0"/>
    </xf>
    <xf numFmtId="0" fontId="75" fillId="23" borderId="37" xfId="3" applyFont="1" applyFill="1" applyBorder="1" applyAlignment="1" applyProtection="1">
      <alignment horizontal="center"/>
    </xf>
    <xf numFmtId="0" fontId="75" fillId="23" borderId="36" xfId="3" applyFont="1" applyFill="1" applyBorder="1" applyAlignment="1" applyProtection="1">
      <alignment horizontal="center"/>
    </xf>
    <xf numFmtId="0" fontId="75" fillId="23" borderId="70" xfId="3" applyFont="1" applyFill="1" applyBorder="1" applyAlignment="1" applyProtection="1">
      <alignment horizontal="center"/>
    </xf>
    <xf numFmtId="0" fontId="15" fillId="13" borderId="19" xfId="3" applyFont="1" applyFill="1" applyBorder="1" applyAlignment="1" applyProtection="1">
      <alignment horizontal="center" vertical="center" wrapText="1"/>
    </xf>
    <xf numFmtId="0" fontId="15" fillId="13" borderId="57" xfId="3" applyFont="1" applyFill="1" applyBorder="1" applyAlignment="1" applyProtection="1">
      <alignment horizontal="center" vertical="center" wrapText="1"/>
    </xf>
    <xf numFmtId="0" fontId="15" fillId="12" borderId="71" xfId="3" applyFont="1" applyFill="1" applyBorder="1" applyAlignment="1" applyProtection="1">
      <alignment horizontal="center" vertical="center" wrapText="1"/>
    </xf>
    <xf numFmtId="0" fontId="15" fillId="12" borderId="55" xfId="3" applyFont="1" applyFill="1" applyBorder="1" applyAlignment="1" applyProtection="1">
      <alignment horizontal="center" vertical="center" wrapText="1"/>
    </xf>
    <xf numFmtId="0" fontId="15" fillId="13" borderId="71" xfId="3" applyFont="1" applyFill="1" applyBorder="1" applyAlignment="1" applyProtection="1">
      <alignment horizontal="center" vertical="center" wrapText="1"/>
    </xf>
    <xf numFmtId="0" fontId="15" fillId="13" borderId="55" xfId="3" applyFont="1" applyFill="1" applyBorder="1" applyAlignment="1" applyProtection="1">
      <alignment horizontal="center" vertical="center" wrapText="1"/>
    </xf>
    <xf numFmtId="0" fontId="15" fillId="12" borderId="71" xfId="3" applyFont="1" applyFill="1" applyBorder="1" applyAlignment="1" applyProtection="1">
      <alignment horizontal="left" vertical="center" wrapText="1"/>
    </xf>
    <xf numFmtId="0" fontId="15" fillId="12" borderId="55" xfId="3" applyFont="1" applyFill="1" applyBorder="1" applyAlignment="1" applyProtection="1">
      <alignment horizontal="left" vertical="center" wrapText="1"/>
    </xf>
    <xf numFmtId="0" fontId="11" fillId="2" borderId="37" xfId="3" applyFont="1" applyFill="1" applyBorder="1" applyAlignment="1" applyProtection="1">
      <alignment horizontal="center" vertical="center" wrapText="1"/>
    </xf>
    <xf numFmtId="0" fontId="11" fillId="2" borderId="36" xfId="3" applyFont="1" applyFill="1" applyBorder="1" applyAlignment="1" applyProtection="1">
      <alignment horizontal="center" vertical="center" wrapText="1"/>
    </xf>
    <xf numFmtId="0" fontId="82" fillId="39" borderId="54" xfId="3" applyFont="1" applyFill="1" applyBorder="1" applyAlignment="1" applyProtection="1">
      <alignment horizontal="center" wrapText="1"/>
    </xf>
    <xf numFmtId="0" fontId="82" fillId="39" borderId="79" xfId="3" applyFont="1" applyFill="1" applyBorder="1" applyAlignment="1" applyProtection="1">
      <alignment horizontal="center" wrapText="1"/>
    </xf>
    <xf numFmtId="0" fontId="82" fillId="39" borderId="58" xfId="3" applyFont="1" applyFill="1" applyBorder="1" applyAlignment="1" applyProtection="1">
      <alignment horizontal="center" wrapText="1"/>
    </xf>
    <xf numFmtId="0" fontId="19" fillId="8" borderId="23" xfId="3" applyFont="1" applyFill="1" applyBorder="1" applyAlignment="1" applyProtection="1">
      <alignment horizontal="center"/>
    </xf>
    <xf numFmtId="0" fontId="19" fillId="8" borderId="24" xfId="3" applyFont="1" applyFill="1" applyBorder="1" applyAlignment="1" applyProtection="1">
      <alignment horizontal="center"/>
    </xf>
    <xf numFmtId="0" fontId="19" fillId="8" borderId="20" xfId="3" applyFont="1" applyFill="1" applyBorder="1" applyAlignment="1" applyProtection="1">
      <alignment horizontal="center"/>
    </xf>
    <xf numFmtId="0" fontId="15" fillId="12" borderId="76" xfId="3" applyFont="1" applyFill="1" applyBorder="1" applyAlignment="1" applyProtection="1">
      <alignment horizontal="center" vertical="center" wrapText="1"/>
    </xf>
    <xf numFmtId="0" fontId="15" fillId="12" borderId="53" xfId="3" applyFont="1" applyFill="1" applyBorder="1" applyAlignment="1" applyProtection="1">
      <alignment horizontal="center" vertical="center" wrapText="1"/>
    </xf>
    <xf numFmtId="16" fontId="11" fillId="4" borderId="28" xfId="3" applyNumberFormat="1" applyFont="1" applyFill="1" applyBorder="1" applyAlignment="1" applyProtection="1">
      <alignment horizontal="center" vertical="center" wrapText="1"/>
    </xf>
    <xf numFmtId="16" fontId="11" fillId="4" borderId="77" xfId="3" applyNumberFormat="1" applyFont="1" applyFill="1" applyBorder="1" applyAlignment="1" applyProtection="1">
      <alignment horizontal="center" vertical="center" wrapText="1"/>
    </xf>
    <xf numFmtId="16" fontId="11" fillId="4" borderId="25" xfId="3" applyNumberFormat="1"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9" fontId="11" fillId="12" borderId="29" xfId="2" applyNumberFormat="1" applyFont="1" applyFill="1" applyBorder="1" applyAlignment="1">
      <alignment horizontal="center" vertical="center" wrapText="1"/>
    </xf>
    <xf numFmtId="9" fontId="11" fillId="12" borderId="81" xfId="2" applyNumberFormat="1" applyFont="1" applyFill="1" applyBorder="1" applyAlignment="1">
      <alignment horizontal="center" vertical="center" wrapText="1"/>
    </xf>
    <xf numFmtId="9" fontId="11" fillId="12" borderId="30" xfId="2" applyNumberFormat="1" applyFont="1" applyFill="1" applyBorder="1" applyAlignment="1">
      <alignment horizontal="center" vertical="center" wrapText="1"/>
    </xf>
    <xf numFmtId="0" fontId="11" fillId="2" borderId="15" xfId="3" applyFont="1" applyFill="1" applyBorder="1" applyAlignment="1" applyProtection="1">
      <alignment horizontal="center" vertical="center" wrapText="1"/>
    </xf>
    <xf numFmtId="0" fontId="82" fillId="39" borderId="1" xfId="3" applyFont="1" applyFill="1" applyBorder="1" applyAlignment="1" applyProtection="1">
      <alignment horizontal="center" wrapText="1"/>
    </xf>
    <xf numFmtId="0" fontId="8" fillId="3" borderId="1" xfId="3" applyFont="1" applyFill="1" applyBorder="1" applyAlignment="1" applyProtection="1">
      <alignment horizontal="center"/>
    </xf>
    <xf numFmtId="0" fontId="8" fillId="3" borderId="38" xfId="3" applyFont="1" applyFill="1" applyBorder="1" applyAlignment="1" applyProtection="1">
      <alignment horizontal="center"/>
    </xf>
    <xf numFmtId="9" fontId="8" fillId="16" borderId="28" xfId="3" applyNumberFormat="1" applyFont="1" applyFill="1" applyBorder="1" applyAlignment="1" applyProtection="1">
      <alignment horizontal="center" vertical="center" wrapText="1"/>
    </xf>
    <xf numFmtId="9" fontId="8" fillId="16" borderId="77" xfId="3" applyNumberFormat="1" applyFont="1" applyFill="1" applyBorder="1" applyAlignment="1" applyProtection="1">
      <alignment horizontal="center" vertical="center" wrapText="1"/>
    </xf>
    <xf numFmtId="9" fontId="8" fillId="16" borderId="73" xfId="3" applyNumberFormat="1" applyFont="1" applyFill="1" applyBorder="1" applyAlignment="1" applyProtection="1">
      <alignment horizontal="center" vertical="center" wrapText="1"/>
    </xf>
    <xf numFmtId="0" fontId="105" fillId="21" borderId="91" xfId="3" applyFont="1" applyFill="1" applyBorder="1" applyAlignment="1">
      <alignment horizontal="center"/>
    </xf>
    <xf numFmtId="0" fontId="14" fillId="41" borderId="1" xfId="3" applyFont="1" applyFill="1" applyBorder="1" applyAlignment="1" applyProtection="1">
      <alignment horizontal="center" wrapText="1"/>
    </xf>
    <xf numFmtId="0" fontId="14" fillId="41" borderId="38" xfId="3" applyFont="1" applyFill="1" applyBorder="1" applyAlignment="1" applyProtection="1">
      <alignment horizontal="center"/>
    </xf>
    <xf numFmtId="0" fontId="14" fillId="41" borderId="39" xfId="3" applyFont="1" applyFill="1" applyBorder="1" applyAlignment="1" applyProtection="1">
      <alignment horizontal="center"/>
    </xf>
    <xf numFmtId="0" fontId="14" fillId="41" borderId="65" xfId="3" applyFont="1" applyFill="1" applyBorder="1" applyAlignment="1" applyProtection="1">
      <alignment horizontal="center"/>
    </xf>
    <xf numFmtId="0" fontId="14" fillId="41" borderId="0" xfId="3" applyFont="1" applyFill="1" applyBorder="1" applyAlignment="1" applyProtection="1">
      <alignment horizontal="center"/>
    </xf>
    <xf numFmtId="0" fontId="14" fillId="41" borderId="59" xfId="3" applyFont="1" applyFill="1" applyBorder="1" applyAlignment="1" applyProtection="1">
      <alignment horizontal="center"/>
    </xf>
    <xf numFmtId="0" fontId="14" fillId="41" borderId="57" xfId="3" applyFont="1" applyFill="1" applyBorder="1" applyAlignment="1" applyProtection="1">
      <alignment horizontal="center"/>
    </xf>
    <xf numFmtId="0" fontId="14" fillId="41" borderId="55" xfId="3" applyFont="1" applyFill="1" applyBorder="1" applyAlignment="1" applyProtection="1">
      <alignment horizontal="center"/>
    </xf>
    <xf numFmtId="0" fontId="14" fillId="41" borderId="53" xfId="3" applyFont="1" applyFill="1" applyBorder="1" applyAlignment="1" applyProtection="1">
      <alignment horizontal="center"/>
    </xf>
    <xf numFmtId="0" fontId="11" fillId="29" borderId="2" xfId="0" applyFont="1" applyFill="1" applyBorder="1" applyAlignment="1" applyProtection="1">
      <alignment horizontal="center" vertical="center" wrapText="1" shrinkToFit="1"/>
    </xf>
    <xf numFmtId="0" fontId="11" fillId="29" borderId="3" xfId="0" applyFont="1" applyFill="1" applyBorder="1" applyAlignment="1" applyProtection="1">
      <alignment horizontal="center" vertical="center" wrapText="1" shrinkToFit="1"/>
    </xf>
    <xf numFmtId="0" fontId="11" fillId="29" borderId="6" xfId="0" applyFont="1" applyFill="1" applyBorder="1" applyAlignment="1" applyProtection="1">
      <alignment horizontal="center" vertical="center" wrapText="1" shrinkToFit="1"/>
    </xf>
    <xf numFmtId="0" fontId="102" fillId="47" borderId="23" xfId="3" applyFont="1" applyFill="1" applyBorder="1" applyAlignment="1" applyProtection="1">
      <alignment horizontal="center"/>
    </xf>
    <xf numFmtId="0" fontId="102" fillId="47" borderId="24" xfId="3" applyFont="1" applyFill="1" applyBorder="1" applyAlignment="1" applyProtection="1">
      <alignment horizontal="center"/>
    </xf>
    <xf numFmtId="0" fontId="102" fillId="47" borderId="20" xfId="3" applyFont="1" applyFill="1" applyBorder="1" applyAlignment="1" applyProtection="1">
      <alignment horizontal="center"/>
    </xf>
    <xf numFmtId="0" fontId="99" fillId="47" borderId="23" xfId="3" applyFont="1" applyFill="1" applyBorder="1" applyAlignment="1" applyProtection="1">
      <alignment horizontal="center"/>
    </xf>
    <xf numFmtId="0" fontId="99" fillId="47" borderId="24" xfId="3" applyFont="1" applyFill="1" applyBorder="1" applyAlignment="1" applyProtection="1">
      <alignment horizontal="center"/>
    </xf>
    <xf numFmtId="0" fontId="98" fillId="46" borderId="1" xfId="3" applyFont="1" applyFill="1" applyBorder="1" applyAlignment="1" applyProtection="1">
      <alignment horizontal="center" vertical="center"/>
    </xf>
    <xf numFmtId="0" fontId="98" fillId="46" borderId="38" xfId="3" applyFont="1" applyFill="1" applyBorder="1" applyAlignment="1" applyProtection="1">
      <alignment horizontal="center" vertical="center"/>
    </xf>
    <xf numFmtId="0" fontId="98" fillId="46" borderId="57" xfId="3" applyFont="1" applyFill="1" applyBorder="1" applyAlignment="1" applyProtection="1">
      <alignment horizontal="center" vertical="center"/>
    </xf>
    <xf numFmtId="0" fontId="98" fillId="46" borderId="55" xfId="3" applyFont="1" applyFill="1" applyBorder="1" applyAlignment="1" applyProtection="1">
      <alignment horizontal="center" vertical="center"/>
    </xf>
    <xf numFmtId="0" fontId="86" fillId="44" borderId="39" xfId="3" applyFont="1" applyFill="1" applyBorder="1" applyAlignment="1" applyProtection="1">
      <alignment horizontal="center" vertical="center" wrapText="1"/>
    </xf>
    <xf numFmtId="0" fontId="86" fillId="44" borderId="59" xfId="3" applyFont="1" applyFill="1" applyBorder="1" applyAlignment="1" applyProtection="1">
      <alignment horizontal="center" vertical="center" wrapText="1"/>
    </xf>
    <xf numFmtId="0" fontId="86" fillId="44" borderId="53" xfId="3"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shrinkToFit="1"/>
    </xf>
    <xf numFmtId="0" fontId="11" fillId="21" borderId="3" xfId="0" applyFont="1" applyFill="1" applyBorder="1" applyAlignment="1" applyProtection="1">
      <alignment horizontal="center" vertical="center" wrapText="1" shrinkToFit="1"/>
    </xf>
    <xf numFmtId="0" fontId="11" fillId="21" borderId="6" xfId="0" applyFont="1" applyFill="1" applyBorder="1" applyAlignment="1" applyProtection="1">
      <alignment horizontal="center" vertical="center" wrapText="1" shrinkToFit="1"/>
    </xf>
    <xf numFmtId="0" fontId="50" fillId="28" borderId="23" xfId="14" applyFont="1" applyFill="1" applyBorder="1" applyAlignment="1" applyProtection="1">
      <alignment horizontal="center"/>
    </xf>
    <xf numFmtId="0" fontId="50" fillId="28" borderId="24" xfId="14" applyFont="1" applyFill="1" applyBorder="1" applyAlignment="1" applyProtection="1">
      <alignment horizontal="center"/>
    </xf>
    <xf numFmtId="0" fontId="50" fillId="28" borderId="20" xfId="14" applyFont="1" applyFill="1" applyBorder="1" applyAlignment="1" applyProtection="1">
      <alignment horizontal="center"/>
    </xf>
    <xf numFmtId="0" fontId="46" fillId="23" borderId="1" xfId="14" applyFont="1" applyFill="1" applyBorder="1" applyAlignment="1" applyProtection="1">
      <alignment horizontal="center" wrapText="1"/>
    </xf>
    <xf numFmtId="0" fontId="46" fillId="23" borderId="38" xfId="14" applyFont="1" applyFill="1" applyBorder="1" applyAlignment="1" applyProtection="1">
      <alignment horizontal="center" wrapText="1"/>
    </xf>
    <xf numFmtId="0" fontId="46" fillId="23" borderId="39" xfId="14" applyFont="1" applyFill="1" applyBorder="1" applyAlignment="1" applyProtection="1">
      <alignment horizontal="center" wrapText="1"/>
    </xf>
    <xf numFmtId="0" fontId="25" fillId="3" borderId="23" xfId="14" applyFont="1" applyFill="1" applyBorder="1" applyAlignment="1" applyProtection="1">
      <alignment horizontal="center"/>
    </xf>
    <xf numFmtId="0" fontId="25" fillId="3" borderId="24" xfId="14" applyFont="1" applyFill="1" applyBorder="1" applyAlignment="1" applyProtection="1">
      <alignment horizontal="center"/>
    </xf>
    <xf numFmtId="0" fontId="25" fillId="3" borderId="20" xfId="14" applyFont="1" applyFill="1" applyBorder="1" applyAlignment="1" applyProtection="1">
      <alignment horizontal="center"/>
    </xf>
    <xf numFmtId="0" fontId="25" fillId="4" borderId="25" xfId="14" applyFont="1" applyFill="1" applyBorder="1" applyAlignment="1" applyProtection="1">
      <alignment horizontal="center"/>
    </xf>
    <xf numFmtId="0" fontId="25" fillId="4" borderId="17" xfId="14" applyFont="1" applyFill="1" applyBorder="1" applyAlignment="1" applyProtection="1">
      <alignment horizontal="center"/>
    </xf>
    <xf numFmtId="0" fontId="47" fillId="7" borderId="17" xfId="14" applyFont="1" applyFill="1" applyBorder="1" applyAlignment="1" applyProtection="1">
      <alignment horizontal="center"/>
    </xf>
    <xf numFmtId="0" fontId="47" fillId="7" borderId="30" xfId="14" applyFont="1" applyFill="1" applyBorder="1" applyAlignment="1" applyProtection="1">
      <alignment horizontal="center"/>
    </xf>
    <xf numFmtId="0" fontId="49" fillId="12" borderId="13" xfId="14" applyFont="1" applyFill="1" applyBorder="1" applyAlignment="1" applyProtection="1">
      <alignment horizontal="left" vertical="top" wrapText="1"/>
    </xf>
    <xf numFmtId="0" fontId="49" fillId="12" borderId="15" xfId="14" applyFont="1" applyFill="1" applyBorder="1" applyAlignment="1" applyProtection="1">
      <alignment horizontal="left" vertical="top" wrapText="1"/>
    </xf>
    <xf numFmtId="0" fontId="25" fillId="4" borderId="2" xfId="14" applyFont="1" applyFill="1" applyBorder="1" applyAlignment="1" applyProtection="1">
      <alignment horizontal="center"/>
    </xf>
    <xf numFmtId="0" fontId="25" fillId="4" borderId="3" xfId="14" applyFont="1" applyFill="1" applyBorder="1" applyAlignment="1" applyProtection="1">
      <alignment horizontal="center"/>
    </xf>
    <xf numFmtId="0" fontId="47" fillId="7" borderId="3" xfId="14" applyFont="1" applyFill="1" applyBorder="1" applyAlignment="1" applyProtection="1">
      <alignment horizontal="center"/>
    </xf>
    <xf numFmtId="0" fontId="47" fillId="7" borderId="6" xfId="14" applyFont="1" applyFill="1" applyBorder="1" applyAlignment="1" applyProtection="1">
      <alignment horizontal="center"/>
    </xf>
    <xf numFmtId="0" fontId="49" fillId="12" borderId="8" xfId="14" applyFont="1" applyFill="1" applyBorder="1" applyAlignment="1" applyProtection="1">
      <alignment horizontal="left" vertical="top" wrapText="1"/>
    </xf>
    <xf numFmtId="0" fontId="49" fillId="12" borderId="10" xfId="14" applyFont="1" applyFill="1" applyBorder="1" applyAlignment="1" applyProtection="1">
      <alignment horizontal="left" vertical="top" wrapText="1"/>
    </xf>
    <xf numFmtId="0" fontId="49" fillId="12" borderId="3" xfId="14" applyFont="1" applyFill="1" applyBorder="1" applyAlignment="1" applyProtection="1">
      <alignment horizontal="left" vertical="top" wrapText="1"/>
    </xf>
    <xf numFmtId="0" fontId="49" fillId="12" borderId="6" xfId="14" applyFont="1" applyFill="1" applyBorder="1" applyAlignment="1" applyProtection="1">
      <alignment horizontal="left" vertical="top" wrapText="1"/>
    </xf>
    <xf numFmtId="0" fontId="25" fillId="4" borderId="7" xfId="14" applyFont="1" applyFill="1" applyBorder="1" applyAlignment="1" applyProtection="1">
      <alignment horizontal="center"/>
    </xf>
    <xf numFmtId="0" fontId="25" fillId="4" borderId="8" xfId="14" applyFont="1" applyFill="1" applyBorder="1" applyAlignment="1" applyProtection="1">
      <alignment horizontal="center"/>
    </xf>
    <xf numFmtId="0" fontId="47" fillId="7" borderId="8" xfId="14" applyFont="1" applyFill="1" applyBorder="1" applyAlignment="1" applyProtection="1">
      <alignment horizontal="center"/>
    </xf>
    <xf numFmtId="0" fontId="47" fillId="7" borderId="10" xfId="14" applyFont="1" applyFill="1" applyBorder="1" applyAlignment="1" applyProtection="1">
      <alignment horizontal="center"/>
    </xf>
    <xf numFmtId="0" fontId="25" fillId="4" borderId="73" xfId="14" applyFont="1" applyFill="1" applyBorder="1" applyAlignment="1" applyProtection="1">
      <alignment horizontal="center"/>
    </xf>
    <xf numFmtId="0" fontId="25" fillId="4" borderId="47" xfId="14" applyFont="1" applyFill="1" applyBorder="1" applyAlignment="1" applyProtection="1">
      <alignment horizontal="center"/>
    </xf>
    <xf numFmtId="0" fontId="47" fillId="7" borderId="47" xfId="14" applyFont="1" applyFill="1" applyBorder="1" applyAlignment="1" applyProtection="1">
      <alignment horizontal="center"/>
    </xf>
    <xf numFmtId="0" fontId="47" fillId="7" borderId="34" xfId="14" applyFont="1" applyFill="1" applyBorder="1" applyAlignment="1" applyProtection="1">
      <alignment horizontal="center"/>
    </xf>
    <xf numFmtId="0" fontId="25" fillId="4" borderId="54" xfId="14" applyFont="1" applyFill="1" applyBorder="1" applyAlignment="1" applyProtection="1">
      <alignment horizontal="center" vertical="center"/>
    </xf>
    <xf numFmtId="0" fontId="25" fillId="4" borderId="79" xfId="14" applyFont="1" applyFill="1" applyBorder="1" applyAlignment="1" applyProtection="1">
      <alignment horizontal="center" vertical="center"/>
    </xf>
    <xf numFmtId="0" fontId="25" fillId="6" borderId="18" xfId="14" applyFont="1" applyFill="1" applyBorder="1" applyAlignment="1" applyProtection="1">
      <alignment horizontal="center"/>
    </xf>
    <xf numFmtId="0" fontId="25" fillId="6" borderId="33" xfId="14" applyFont="1" applyFill="1" applyBorder="1" applyAlignment="1" applyProtection="1">
      <alignment horizontal="center"/>
    </xf>
    <xf numFmtId="0" fontId="25" fillId="6" borderId="11" xfId="14" applyFont="1" applyFill="1" applyBorder="1" applyAlignment="1" applyProtection="1">
      <alignment horizontal="center"/>
    </xf>
    <xf numFmtId="0" fontId="25" fillId="17" borderId="46" xfId="14" applyFont="1" applyFill="1" applyBorder="1" applyAlignment="1" applyProtection="1">
      <alignment horizontal="center"/>
    </xf>
    <xf numFmtId="0" fontId="25" fillId="17" borderId="33" xfId="14" applyFont="1" applyFill="1" applyBorder="1" applyAlignment="1" applyProtection="1">
      <alignment horizontal="center"/>
    </xf>
    <xf numFmtId="0" fontId="25" fillId="17" borderId="11" xfId="14" applyFont="1" applyFill="1" applyBorder="1" applyAlignment="1" applyProtection="1">
      <alignment horizontal="center"/>
    </xf>
    <xf numFmtId="0" fontId="25" fillId="13" borderId="18" xfId="14" applyFont="1" applyFill="1" applyBorder="1" applyAlignment="1" applyProtection="1">
      <alignment horizontal="center"/>
    </xf>
    <xf numFmtId="0" fontId="25" fillId="13" borderId="33" xfId="14" applyFont="1" applyFill="1" applyBorder="1" applyAlignment="1" applyProtection="1">
      <alignment horizontal="center"/>
    </xf>
    <xf numFmtId="0" fontId="25" fillId="13" borderId="11" xfId="14" applyFont="1" applyFill="1" applyBorder="1" applyAlignment="1" applyProtection="1">
      <alignment horizontal="center"/>
    </xf>
    <xf numFmtId="0" fontId="56" fillId="0" borderId="0" xfId="14" applyFont="1" applyAlignment="1">
      <alignment horizontal="center"/>
    </xf>
    <xf numFmtId="0" fontId="57" fillId="36" borderId="23" xfId="14" applyFont="1" applyFill="1" applyBorder="1" applyAlignment="1">
      <alignment horizontal="center"/>
    </xf>
    <xf numFmtId="0" fontId="57" fillId="36" borderId="24" xfId="14" applyFont="1" applyFill="1" applyBorder="1" applyAlignment="1">
      <alignment horizontal="center"/>
    </xf>
    <xf numFmtId="0" fontId="57" fillId="36" borderId="20" xfId="14" applyFont="1" applyFill="1" applyBorder="1" applyAlignment="1">
      <alignment horizontal="center"/>
    </xf>
    <xf numFmtId="0" fontId="59" fillId="28" borderId="23" xfId="14" applyFont="1" applyFill="1" applyBorder="1" applyAlignment="1">
      <alignment horizontal="center"/>
    </xf>
    <xf numFmtId="0" fontId="59" fillId="28" borderId="20" xfId="14" applyFont="1" applyFill="1" applyBorder="1" applyAlignment="1">
      <alignment horizontal="center"/>
    </xf>
    <xf numFmtId="0" fontId="36" fillId="12" borderId="8" xfId="14" applyFont="1" applyFill="1" applyBorder="1" applyAlignment="1" applyProtection="1">
      <alignment horizontal="left" vertical="center"/>
    </xf>
    <xf numFmtId="0" fontId="36" fillId="12" borderId="10" xfId="14" applyFont="1" applyFill="1" applyBorder="1" applyAlignment="1" applyProtection="1">
      <alignment horizontal="left" vertical="center"/>
    </xf>
    <xf numFmtId="0" fontId="60" fillId="28" borderId="23" xfId="14" applyFont="1" applyFill="1" applyBorder="1" applyAlignment="1">
      <alignment horizontal="center" vertical="center" wrapText="1"/>
    </xf>
    <xf numFmtId="0" fontId="60" fillId="28" borderId="24" xfId="14" applyFont="1" applyFill="1" applyBorder="1" applyAlignment="1">
      <alignment horizontal="center" vertical="center" wrapText="1"/>
    </xf>
    <xf numFmtId="0" fontId="60" fillId="28" borderId="20" xfId="14" applyFont="1" applyFill="1" applyBorder="1" applyAlignment="1">
      <alignment horizontal="center" vertical="center" wrapText="1"/>
    </xf>
    <xf numFmtId="0" fontId="45" fillId="11" borderId="23" xfId="14" applyFont="1" applyFill="1" applyBorder="1" applyAlignment="1">
      <alignment horizontal="center"/>
    </xf>
    <xf numFmtId="0" fontId="45" fillId="11" borderId="24" xfId="14" applyFont="1" applyFill="1" applyBorder="1" applyAlignment="1">
      <alignment horizontal="center"/>
    </xf>
    <xf numFmtId="0" fontId="45" fillId="11" borderId="20" xfId="14" applyFont="1" applyFill="1" applyBorder="1" applyAlignment="1">
      <alignment horizontal="center"/>
    </xf>
    <xf numFmtId="0" fontId="36" fillId="12" borderId="14" xfId="14" applyFont="1" applyFill="1" applyBorder="1" applyAlignment="1" applyProtection="1">
      <alignment horizontal="center" vertical="center"/>
    </xf>
    <xf numFmtId="0" fontId="36" fillId="12" borderId="36" xfId="14" applyFont="1" applyFill="1" applyBorder="1" applyAlignment="1" applyProtection="1">
      <alignment horizontal="center" vertical="center"/>
    </xf>
    <xf numFmtId="0" fontId="58" fillId="23" borderId="37" xfId="14" applyFont="1" applyFill="1" applyBorder="1" applyAlignment="1" applyProtection="1">
      <alignment horizontal="center" vertical="center"/>
    </xf>
    <xf numFmtId="0" fontId="58" fillId="23" borderId="36" xfId="14" applyFont="1" applyFill="1" applyBorder="1" applyAlignment="1" applyProtection="1">
      <alignment horizontal="center" vertical="center"/>
    </xf>
    <xf numFmtId="0" fontId="36" fillId="12" borderId="70" xfId="14" applyFont="1" applyFill="1" applyBorder="1" applyAlignment="1" applyProtection="1">
      <alignment horizontal="center" vertical="center"/>
    </xf>
    <xf numFmtId="0" fontId="45" fillId="4" borderId="54" xfId="14" applyFont="1" applyFill="1" applyBorder="1" applyAlignment="1">
      <alignment horizontal="center" wrapText="1"/>
    </xf>
    <xf numFmtId="0" fontId="45" fillId="4" borderId="58" xfId="14" applyFont="1" applyFill="1" applyBorder="1" applyAlignment="1">
      <alignment horizontal="center" wrapText="1"/>
    </xf>
    <xf numFmtId="0" fontId="61" fillId="32" borderId="23" xfId="14" applyFont="1" applyFill="1" applyBorder="1" applyAlignment="1">
      <alignment horizontal="center"/>
    </xf>
    <xf numFmtId="0" fontId="61" fillId="32" borderId="24" xfId="14" applyFont="1" applyFill="1" applyBorder="1" applyAlignment="1">
      <alignment horizont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4" fillId="8" borderId="28" xfId="14" applyFont="1" applyFill="1" applyBorder="1" applyAlignment="1">
      <alignment horizontal="center" vertical="center"/>
    </xf>
    <xf numFmtId="0" fontId="4" fillId="8" borderId="77" xfId="14" applyFont="1" applyFill="1" applyBorder="1"/>
    <xf numFmtId="0" fontId="4" fillId="8" borderId="25" xfId="14" applyFont="1" applyFill="1" applyBorder="1"/>
    <xf numFmtId="0" fontId="45" fillId="27" borderId="37" xfId="14" applyFont="1" applyFill="1" applyBorder="1" applyAlignment="1">
      <alignment horizontal="center"/>
    </xf>
    <xf numFmtId="0" fontId="45" fillId="27" borderId="36" xfId="14" applyFont="1" applyFill="1" applyBorder="1" applyAlignment="1">
      <alignment horizontal="center"/>
    </xf>
    <xf numFmtId="0" fontId="45" fillId="27" borderId="70" xfId="14" applyFont="1" applyFill="1" applyBorder="1" applyAlignment="1">
      <alignment horizontal="center"/>
    </xf>
    <xf numFmtId="0" fontId="62" fillId="30" borderId="80" xfId="14" applyFont="1" applyFill="1" applyBorder="1" applyAlignment="1">
      <alignment horizontal="center"/>
    </xf>
    <xf numFmtId="0" fontId="62" fillId="30" borderId="44" xfId="14" applyFont="1" applyFill="1" applyBorder="1" applyAlignment="1">
      <alignment horizontal="center"/>
    </xf>
    <xf numFmtId="0" fontId="62" fillId="30" borderId="48" xfId="14" applyFont="1" applyFill="1" applyBorder="1" applyAlignment="1">
      <alignment horizontal="center"/>
    </xf>
    <xf numFmtId="0" fontId="66" fillId="8" borderId="19" xfId="14" applyFont="1" applyFill="1" applyBorder="1" applyAlignment="1">
      <alignment horizontal="center" vertical="center" wrapText="1"/>
    </xf>
    <xf numFmtId="0" fontId="66" fillId="8" borderId="65" xfId="14" applyFont="1" applyFill="1" applyBorder="1" applyAlignment="1">
      <alignment horizontal="center" vertical="center" wrapText="1"/>
    </xf>
    <xf numFmtId="0" fontId="66" fillId="8" borderId="57" xfId="14" applyFont="1" applyFill="1" applyBorder="1" applyAlignment="1">
      <alignment horizontal="center" vertical="center" wrapText="1"/>
    </xf>
    <xf numFmtId="0" fontId="64" fillId="34" borderId="18" xfId="14" applyFont="1" applyFill="1" applyBorder="1" applyAlignment="1">
      <alignment horizontal="center" vertical="center" wrapText="1"/>
    </xf>
    <xf numFmtId="0" fontId="64" fillId="34" borderId="77" xfId="14" applyFont="1" applyFill="1" applyBorder="1" applyAlignment="1">
      <alignment horizontal="center" vertical="center" wrapText="1"/>
    </xf>
    <xf numFmtId="0" fontId="64" fillId="34" borderId="73" xfId="14" applyFont="1" applyFill="1" applyBorder="1" applyAlignment="1">
      <alignment horizontal="center" vertical="center" wrapText="1"/>
    </xf>
    <xf numFmtId="0" fontId="54" fillId="0" borderId="13" xfId="14" applyFont="1" applyBorder="1" applyAlignment="1" applyProtection="1">
      <alignment horizontal="left" vertical="top" wrapText="1"/>
      <protection locked="0"/>
    </xf>
    <xf numFmtId="0" fontId="54" fillId="0" borderId="15" xfId="14" applyFont="1" applyBorder="1" applyAlignment="1" applyProtection="1">
      <alignment horizontal="left" vertical="top" wrapText="1"/>
      <protection locked="0"/>
    </xf>
    <xf numFmtId="0" fontId="54" fillId="0" borderId="3" xfId="14" applyFont="1" applyBorder="1" applyAlignment="1" applyProtection="1">
      <alignment horizontal="left" vertical="top" wrapText="1"/>
      <protection locked="0"/>
    </xf>
    <xf numFmtId="0" fontId="54" fillId="0" borderId="6" xfId="14" applyFont="1" applyBorder="1" applyAlignment="1" applyProtection="1">
      <alignment horizontal="left" vertical="top" wrapText="1"/>
      <protection locked="0"/>
    </xf>
    <xf numFmtId="0" fontId="54" fillId="0" borderId="16" xfId="14" applyFont="1" applyBorder="1" applyAlignment="1" applyProtection="1">
      <alignment horizontal="left" vertical="top" wrapText="1"/>
      <protection locked="0"/>
    </xf>
    <xf numFmtId="0" fontId="54" fillId="0" borderId="71" xfId="14" applyFont="1" applyBorder="1" applyAlignment="1" applyProtection="1">
      <alignment horizontal="left" vertical="top" wrapText="1"/>
      <protection locked="0"/>
    </xf>
    <xf numFmtId="0" fontId="54" fillId="0" borderId="76" xfId="14" applyFont="1" applyBorder="1" applyAlignment="1" applyProtection="1">
      <alignment horizontal="left" vertical="top" wrapText="1"/>
      <protection locked="0"/>
    </xf>
    <xf numFmtId="0" fontId="54" fillId="0" borderId="83" xfId="14" applyFont="1" applyBorder="1" applyAlignment="1" applyProtection="1">
      <alignment horizontal="left" vertical="top" wrapText="1"/>
      <protection locked="0"/>
    </xf>
    <xf numFmtId="0" fontId="54" fillId="0" borderId="55" xfId="14" applyFont="1" applyBorder="1" applyAlignment="1" applyProtection="1">
      <alignment horizontal="left" vertical="top" wrapText="1"/>
      <protection locked="0"/>
    </xf>
    <xf numFmtId="0" fontId="54" fillId="0" borderId="53" xfId="14" applyFont="1" applyBorder="1" applyAlignment="1" applyProtection="1">
      <alignment horizontal="left" vertical="top" wrapText="1"/>
      <protection locked="0"/>
    </xf>
    <xf numFmtId="49" fontId="13" fillId="8" borderId="3" xfId="0" applyNumberFormat="1" applyFont="1" applyFill="1" applyBorder="1" applyAlignment="1">
      <alignment horizontal="left" vertical="top" wrapText="1"/>
    </xf>
    <xf numFmtId="0" fontId="80" fillId="6" borderId="64" xfId="3" applyFont="1" applyFill="1" applyBorder="1" applyAlignment="1">
      <alignment horizontal="center"/>
    </xf>
    <xf numFmtId="0" fontId="95" fillId="4" borderId="86" xfId="3" applyFont="1" applyFill="1" applyBorder="1" applyAlignment="1" applyProtection="1">
      <alignment horizontal="center"/>
    </xf>
    <xf numFmtId="49" fontId="13" fillId="8" borderId="8" xfId="0" applyNumberFormat="1" applyFont="1" applyFill="1" applyBorder="1" applyAlignment="1">
      <alignment horizontal="left" vertical="top" wrapText="1"/>
    </xf>
    <xf numFmtId="0" fontId="12" fillId="4" borderId="23" xfId="3" applyFont="1" applyFill="1" applyBorder="1" applyAlignment="1">
      <alignment horizontal="center" wrapText="1"/>
    </xf>
    <xf numFmtId="0" fontId="12" fillId="4" borderId="24" xfId="3" applyFont="1" applyFill="1" applyBorder="1" applyAlignment="1">
      <alignment horizontal="center" wrapText="1"/>
    </xf>
    <xf numFmtId="0" fontId="12" fillId="4" borderId="20" xfId="3" applyFont="1" applyFill="1" applyBorder="1" applyAlignment="1">
      <alignment horizontal="center" wrapText="1"/>
    </xf>
    <xf numFmtId="0" fontId="94" fillId="3" borderId="63" xfId="3" applyFont="1" applyFill="1" applyBorder="1" applyAlignment="1">
      <alignment horizontal="center"/>
    </xf>
    <xf numFmtId="0" fontId="12" fillId="3" borderId="36" xfId="0" applyFont="1" applyFill="1" applyBorder="1" applyAlignment="1">
      <alignment horizontal="center"/>
    </xf>
    <xf numFmtId="0" fontId="12" fillId="3" borderId="42" xfId="0" applyFont="1" applyFill="1" applyBorder="1" applyAlignment="1">
      <alignment horizontal="center"/>
    </xf>
    <xf numFmtId="0" fontId="12" fillId="4" borderId="76" xfId="3" applyFont="1" applyFill="1" applyBorder="1" applyAlignment="1">
      <alignment horizontal="center" vertical="center" textRotation="90" wrapText="1"/>
    </xf>
    <xf numFmtId="0" fontId="12" fillId="4" borderId="59" xfId="3" applyFont="1" applyFill="1" applyBorder="1" applyAlignment="1">
      <alignment horizontal="center" vertical="center" textRotation="90" wrapText="1"/>
    </xf>
    <xf numFmtId="0" fontId="12" fillId="4" borderId="53" xfId="3" applyFont="1" applyFill="1" applyBorder="1" applyAlignment="1">
      <alignment horizontal="center" vertical="center" textRotation="90" wrapText="1"/>
    </xf>
    <xf numFmtId="0" fontId="97" fillId="41" borderId="23" xfId="3" applyFont="1" applyFill="1" applyBorder="1" applyAlignment="1">
      <alignment horizontal="center"/>
    </xf>
    <xf numFmtId="0" fontId="97" fillId="41" borderId="24" xfId="3" applyFont="1" applyFill="1" applyBorder="1" applyAlignment="1">
      <alignment horizontal="center"/>
    </xf>
    <xf numFmtId="0" fontId="11" fillId="21" borderId="19" xfId="3" applyFont="1" applyFill="1" applyBorder="1" applyAlignment="1">
      <alignment horizontal="center" vertical="center" wrapText="1"/>
    </xf>
    <xf numFmtId="0" fontId="11" fillId="21" borderId="71" xfId="3" applyFont="1" applyFill="1" applyBorder="1" applyAlignment="1">
      <alignment horizontal="center" vertical="center" wrapText="1"/>
    </xf>
    <xf numFmtId="0" fontId="11" fillId="21" borderId="43" xfId="3" applyFont="1" applyFill="1" applyBorder="1" applyAlignment="1">
      <alignment horizontal="center" vertical="center" wrapText="1"/>
    </xf>
    <xf numFmtId="0" fontId="11" fillId="21" borderId="69" xfId="3" applyFont="1" applyFill="1" applyBorder="1" applyAlignment="1">
      <alignment horizontal="center" vertical="center" wrapText="1"/>
    </xf>
    <xf numFmtId="164" fontId="13" fillId="14" borderId="26" xfId="2" applyNumberFormat="1" applyFont="1" applyFill="1" applyBorder="1" applyAlignment="1" applyProtection="1">
      <alignment horizontal="center" vertical="center" wrapText="1"/>
      <protection locked="0"/>
    </xf>
    <xf numFmtId="164" fontId="13" fillId="14" borderId="17" xfId="2" applyNumberFormat="1" applyFont="1" applyFill="1" applyBorder="1" applyAlignment="1" applyProtection="1">
      <alignment horizontal="center" vertical="center" wrapText="1"/>
      <protection locked="0"/>
    </xf>
    <xf numFmtId="0" fontId="19" fillId="0" borderId="1" xfId="3" applyFont="1" applyBorder="1" applyAlignment="1">
      <alignment horizontal="center"/>
    </xf>
    <xf numFmtId="0" fontId="19" fillId="0" borderId="38" xfId="3" applyFont="1" applyBorder="1" applyAlignment="1">
      <alignment horizontal="center"/>
    </xf>
    <xf numFmtId="0" fontId="12" fillId="41" borderId="35" xfId="3" applyFont="1" applyFill="1" applyBorder="1" applyAlignment="1">
      <alignment horizontal="center" wrapText="1"/>
    </xf>
    <xf numFmtId="0" fontId="12" fillId="41" borderId="20" xfId="3" applyFont="1" applyFill="1" applyBorder="1" applyAlignment="1">
      <alignment horizontal="center" wrapText="1"/>
    </xf>
    <xf numFmtId="164" fontId="13" fillId="14" borderId="29" xfId="2" applyNumberFormat="1" applyFont="1" applyFill="1" applyBorder="1" applyAlignment="1" applyProtection="1">
      <alignment horizontal="center" vertical="center" wrapText="1"/>
      <protection locked="0"/>
    </xf>
    <xf numFmtId="164" fontId="13" fillId="14" borderId="30" xfId="2" applyNumberFormat="1" applyFont="1" applyFill="1" applyBorder="1" applyAlignment="1" applyProtection="1">
      <alignment horizontal="center" vertical="center" wrapText="1"/>
      <protection locked="0"/>
    </xf>
    <xf numFmtId="164" fontId="13" fillId="14" borderId="41" xfId="2" applyNumberFormat="1" applyFont="1" applyFill="1" applyBorder="1" applyAlignment="1" applyProtection="1">
      <alignment horizontal="center" vertical="center" wrapText="1"/>
      <protection locked="0"/>
    </xf>
    <xf numFmtId="164" fontId="13" fillId="14" borderId="31" xfId="2" applyNumberFormat="1" applyFont="1" applyFill="1" applyBorder="1" applyAlignment="1" applyProtection="1">
      <alignment horizontal="center" vertical="center" wrapText="1"/>
      <protection locked="0"/>
    </xf>
    <xf numFmtId="0" fontId="12" fillId="4" borderId="23" xfId="0" applyFont="1" applyFill="1" applyBorder="1" applyAlignment="1">
      <alignment horizontal="center"/>
    </xf>
    <xf numFmtId="0" fontId="12" fillId="4" borderId="24" xfId="0" applyFont="1" applyFill="1" applyBorder="1" applyAlignment="1">
      <alignment horizontal="center"/>
    </xf>
    <xf numFmtId="0" fontId="12" fillId="4" borderId="40" xfId="0" applyFont="1" applyFill="1" applyBorder="1" applyAlignment="1">
      <alignment horizontal="center"/>
    </xf>
    <xf numFmtId="0" fontId="35" fillId="23" borderId="1" xfId="3" applyFont="1" applyFill="1" applyBorder="1" applyAlignment="1">
      <alignment horizontal="center" vertical="center" wrapText="1"/>
    </xf>
    <xf numFmtId="0" fontId="35" fillId="23" borderId="38" xfId="3" applyFont="1" applyFill="1" applyBorder="1" applyAlignment="1">
      <alignment horizontal="center" vertical="center" wrapText="1"/>
    </xf>
    <xf numFmtId="0" fontId="35" fillId="23" borderId="39" xfId="3" applyFont="1" applyFill="1" applyBorder="1" applyAlignment="1">
      <alignment horizontal="center" vertical="center" wrapText="1"/>
    </xf>
    <xf numFmtId="0" fontId="12" fillId="15" borderId="28" xfId="3" applyFont="1" applyFill="1" applyBorder="1" applyAlignment="1">
      <alignment horizontal="center" vertical="center" wrapText="1"/>
    </xf>
    <xf numFmtId="0" fontId="12" fillId="15" borderId="73" xfId="3" applyFont="1" applyFill="1" applyBorder="1" applyAlignment="1">
      <alignment horizontal="center" vertical="center" wrapText="1"/>
    </xf>
    <xf numFmtId="0" fontId="24" fillId="43" borderId="0" xfId="3" applyFont="1" applyFill="1" applyBorder="1" applyAlignment="1">
      <alignment horizontal="center" vertical="top" wrapText="1"/>
    </xf>
    <xf numFmtId="0" fontId="24" fillId="43" borderId="59" xfId="3" applyFont="1" applyFill="1" applyBorder="1" applyAlignment="1">
      <alignment horizontal="center" vertical="top" wrapText="1"/>
    </xf>
    <xf numFmtId="0" fontId="11" fillId="6" borderId="19" xfId="3" applyFont="1" applyFill="1" applyBorder="1" applyAlignment="1">
      <alignment horizontal="center" vertical="center" wrapText="1"/>
    </xf>
    <xf numFmtId="0" fontId="11" fillId="6" borderId="71" xfId="3" applyFont="1" applyFill="1" applyBorder="1" applyAlignment="1">
      <alignment horizontal="center" vertical="center" wrapText="1"/>
    </xf>
    <xf numFmtId="0" fontId="11" fillId="6" borderId="88" xfId="3" applyFont="1" applyFill="1" applyBorder="1" applyAlignment="1">
      <alignment horizontal="center" vertical="center" wrapText="1"/>
    </xf>
    <xf numFmtId="0" fontId="11" fillId="6" borderId="82" xfId="3" applyFont="1" applyFill="1" applyBorder="1" applyAlignment="1">
      <alignment horizontal="center" vertical="center" wrapText="1"/>
    </xf>
    <xf numFmtId="0" fontId="11" fillId="6" borderId="56" xfId="3" applyFont="1" applyFill="1" applyBorder="1" applyAlignment="1">
      <alignment horizontal="center" vertical="center" wrapText="1"/>
    </xf>
    <xf numFmtId="0" fontId="11" fillId="6" borderId="89" xfId="3" applyFont="1" applyFill="1" applyBorder="1" applyAlignment="1">
      <alignment horizontal="center" vertical="center" wrapText="1"/>
    </xf>
    <xf numFmtId="0" fontId="34" fillId="23" borderId="23" xfId="3" applyFont="1" applyFill="1" applyBorder="1" applyAlignment="1">
      <alignment horizontal="center" vertical="center" wrapText="1"/>
    </xf>
    <xf numFmtId="0" fontId="34" fillId="23" borderId="24" xfId="3" applyFont="1" applyFill="1" applyBorder="1" applyAlignment="1">
      <alignment horizontal="center" vertical="center" wrapText="1"/>
    </xf>
    <xf numFmtId="0" fontId="34" fillId="23" borderId="67" xfId="3" applyFont="1" applyFill="1" applyBorder="1" applyAlignment="1">
      <alignment horizontal="center" vertical="center" wrapText="1"/>
    </xf>
    <xf numFmtId="0" fontId="11" fillId="13" borderId="84" xfId="0" applyFont="1" applyFill="1" applyBorder="1" applyAlignment="1" applyProtection="1">
      <alignment horizontal="center" vertical="center" wrapText="1" shrinkToFit="1"/>
    </xf>
    <xf numFmtId="0" fontId="11" fillId="13" borderId="24" xfId="0" applyFont="1" applyFill="1" applyBorder="1" applyAlignment="1" applyProtection="1">
      <alignment vertical="center" wrapText="1"/>
    </xf>
    <xf numFmtId="0" fontId="11" fillId="13" borderId="20" xfId="0" applyFont="1" applyFill="1" applyBorder="1" applyAlignment="1" applyProtection="1">
      <alignment vertical="center" wrapText="1"/>
    </xf>
    <xf numFmtId="0" fontId="43" fillId="24" borderId="37" xfId="3" applyFont="1" applyFill="1" applyBorder="1" applyAlignment="1">
      <alignment horizontal="center" vertical="center" wrapText="1"/>
    </xf>
    <xf numFmtId="0" fontId="43" fillId="24" borderId="36" xfId="3" applyFont="1" applyFill="1" applyBorder="1" applyAlignment="1">
      <alignment horizontal="center" vertical="center" wrapText="1"/>
    </xf>
    <xf numFmtId="0" fontId="43" fillId="24" borderId="68" xfId="3" applyFont="1" applyFill="1" applyBorder="1" applyAlignment="1">
      <alignment horizontal="center" vertical="center" wrapText="1"/>
    </xf>
    <xf numFmtId="0" fontId="11" fillId="17" borderId="38" xfId="0" applyFont="1" applyFill="1" applyBorder="1" applyAlignment="1">
      <alignment horizontal="center" vertical="center" wrapText="1" shrinkToFit="1"/>
    </xf>
    <xf numFmtId="0" fontId="11" fillId="17" borderId="38" xfId="0" applyFont="1" applyFill="1" applyBorder="1" applyAlignment="1">
      <alignment vertical="center"/>
    </xf>
    <xf numFmtId="0" fontId="11" fillId="17" borderId="39" xfId="0" applyFont="1" applyFill="1" applyBorder="1" applyAlignment="1">
      <alignment vertical="center"/>
    </xf>
    <xf numFmtId="0" fontId="11" fillId="6" borderId="5"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69" xfId="3" applyFont="1" applyFill="1" applyBorder="1" applyAlignment="1">
      <alignment horizontal="center" vertical="center" wrapText="1"/>
    </xf>
    <xf numFmtId="0" fontId="13" fillId="8" borderId="3" xfId="0" applyNumberFormat="1" applyFont="1" applyFill="1" applyBorder="1" applyAlignment="1">
      <alignment horizontal="left" vertical="top" wrapText="1"/>
    </xf>
    <xf numFmtId="0" fontId="83" fillId="14" borderId="38" xfId="14" applyFont="1" applyFill="1" applyBorder="1" applyAlignment="1">
      <alignment horizontal="left" vertical="top" wrapText="1"/>
    </xf>
    <xf numFmtId="0" fontId="83" fillId="14" borderId="0" xfId="14" applyFont="1" applyFill="1" applyBorder="1" applyAlignment="1">
      <alignment horizontal="left" vertical="top" wrapText="1"/>
    </xf>
    <xf numFmtId="0" fontId="83" fillId="0" borderId="56" xfId="14" applyFont="1" applyBorder="1" applyAlignment="1">
      <alignment horizontal="center"/>
    </xf>
    <xf numFmtId="0" fontId="45" fillId="3" borderId="21" xfId="14" applyFont="1" applyFill="1" applyBorder="1" applyAlignment="1">
      <alignment horizontal="center"/>
    </xf>
    <xf numFmtId="0" fontId="45" fillId="3" borderId="27" xfId="14" applyFont="1" applyFill="1" applyBorder="1" applyAlignment="1">
      <alignment horizontal="center"/>
    </xf>
    <xf numFmtId="0" fontId="45" fillId="6" borderId="24" xfId="14" applyFont="1" applyFill="1" applyBorder="1" applyAlignment="1">
      <alignment horizontal="center"/>
    </xf>
    <xf numFmtId="0" fontId="45" fillId="6" borderId="20" xfId="14" applyFont="1" applyFill="1" applyBorder="1" applyAlignment="1">
      <alignment horizontal="center"/>
    </xf>
    <xf numFmtId="49" fontId="2" fillId="0" borderId="25" xfId="14" applyNumberFormat="1" applyFont="1" applyBorder="1" applyAlignment="1" applyProtection="1">
      <alignment horizontal="left" vertical="top" wrapText="1"/>
      <protection locked="0"/>
    </xf>
    <xf numFmtId="49" fontId="4" fillId="0" borderId="17" xfId="14" applyNumberFormat="1" applyBorder="1" applyAlignment="1" applyProtection="1">
      <alignment horizontal="left" vertical="top" wrapText="1"/>
      <protection locked="0"/>
    </xf>
    <xf numFmtId="49" fontId="4" fillId="0" borderId="2" xfId="14" applyNumberForma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4" fillId="0" borderId="7" xfId="14" applyNumberFormat="1" applyBorder="1" applyAlignment="1" applyProtection="1">
      <alignment horizontal="left" vertical="top" wrapText="1"/>
      <protection locked="0"/>
    </xf>
    <xf numFmtId="49" fontId="4" fillId="0" borderId="8" xfId="14" applyNumberFormat="1" applyBorder="1" applyAlignment="1" applyProtection="1">
      <alignment horizontal="left" vertical="top" wrapText="1"/>
      <protection locked="0"/>
    </xf>
    <xf numFmtId="0" fontId="47" fillId="35" borderId="57" xfId="14" applyFont="1" applyFill="1" applyBorder="1" applyAlignment="1">
      <alignment horizontal="center" vertical="center" wrapText="1"/>
    </xf>
    <xf numFmtId="0" fontId="47" fillId="35" borderId="55" xfId="14" applyFont="1" applyFill="1" applyBorder="1" applyAlignment="1">
      <alignment horizontal="center" vertical="center" wrapText="1"/>
    </xf>
    <xf numFmtId="0" fontId="47" fillId="35" borderId="53" xfId="14" applyFont="1" applyFill="1" applyBorder="1" applyAlignment="1">
      <alignment horizontal="center" vertical="center" wrapText="1"/>
    </xf>
    <xf numFmtId="0" fontId="85" fillId="22" borderId="14" xfId="14" applyFont="1" applyFill="1" applyBorder="1" applyAlignment="1">
      <alignment horizontal="center" wrapText="1"/>
    </xf>
    <xf numFmtId="0" fontId="85" fillId="22" borderId="36" xfId="14" applyFont="1" applyFill="1" applyBorder="1" applyAlignment="1">
      <alignment horizontal="center" wrapText="1"/>
    </xf>
    <xf numFmtId="0" fontId="85" fillId="22" borderId="70" xfId="14" applyFont="1" applyFill="1" applyBorder="1" applyAlignment="1">
      <alignment horizontal="center" wrapText="1"/>
    </xf>
    <xf numFmtId="0" fontId="2" fillId="0" borderId="9" xfId="14" applyFont="1" applyBorder="1" applyAlignment="1" applyProtection="1">
      <alignment horizontal="left" vertical="top"/>
      <protection locked="0"/>
    </xf>
    <xf numFmtId="0" fontId="4" fillId="0" borderId="44" xfId="14" applyBorder="1" applyAlignment="1" applyProtection="1">
      <alignment horizontal="left" vertical="top"/>
      <protection locked="0"/>
    </xf>
    <xf numFmtId="0" fontId="4" fillId="0" borderId="48" xfId="14" applyBorder="1" applyAlignment="1" applyProtection="1">
      <alignment horizontal="left" vertical="top"/>
      <protection locked="0"/>
    </xf>
    <xf numFmtId="0" fontId="66" fillId="28" borderId="1" xfId="14" applyFont="1" applyFill="1" applyBorder="1" applyAlignment="1">
      <alignment horizontal="center"/>
    </xf>
    <xf numFmtId="0" fontId="66" fillId="28" borderId="38" xfId="14" applyFont="1" applyFill="1" applyBorder="1" applyAlignment="1">
      <alignment horizontal="center"/>
    </xf>
    <xf numFmtId="0" fontId="66" fillId="28" borderId="39" xfId="14" applyFont="1" applyFill="1" applyBorder="1" applyAlignment="1">
      <alignment horizontal="center"/>
    </xf>
    <xf numFmtId="0" fontId="84" fillId="22" borderId="1" xfId="14" applyFont="1" applyFill="1" applyBorder="1" applyAlignment="1">
      <alignment horizontal="center" wrapText="1"/>
    </xf>
    <xf numFmtId="0" fontId="84" fillId="22" borderId="38" xfId="14" applyFont="1" applyFill="1" applyBorder="1" applyAlignment="1">
      <alignment horizontal="center" wrapText="1"/>
    </xf>
    <xf numFmtId="0" fontId="84" fillId="22" borderId="39" xfId="14" applyFont="1" applyFill="1" applyBorder="1" applyAlignment="1">
      <alignment horizontal="center" wrapText="1"/>
    </xf>
    <xf numFmtId="0" fontId="90" fillId="0" borderId="0" xfId="14" applyFont="1" applyBorder="1" applyAlignment="1">
      <alignment horizontal="center"/>
    </xf>
    <xf numFmtId="0" fontId="90" fillId="3" borderId="38" xfId="14" applyFont="1" applyFill="1" applyBorder="1" applyAlignment="1">
      <alignment horizontal="center" vertical="center"/>
    </xf>
    <xf numFmtId="0" fontId="90" fillId="3" borderId="46" xfId="14" applyFont="1" applyFill="1" applyBorder="1" applyAlignment="1">
      <alignment horizontal="center" vertical="center"/>
    </xf>
    <xf numFmtId="0" fontId="90" fillId="3" borderId="78" xfId="14" applyFont="1" applyFill="1" applyBorder="1" applyAlignment="1">
      <alignment horizontal="center" vertical="center"/>
    </xf>
    <xf numFmtId="0" fontId="90" fillId="3" borderId="62" xfId="14" applyFont="1" applyFill="1" applyBorder="1" applyAlignment="1">
      <alignment horizontal="center" vertical="center"/>
    </xf>
    <xf numFmtId="0" fontId="90" fillId="3" borderId="66" xfId="14" applyFont="1" applyFill="1" applyBorder="1" applyAlignment="1">
      <alignment horizontal="center" vertical="center"/>
    </xf>
    <xf numFmtId="0" fontId="90" fillId="3" borderId="0" xfId="14" applyFont="1" applyFill="1" applyBorder="1" applyAlignment="1">
      <alignment horizontal="center" vertical="center"/>
    </xf>
    <xf numFmtId="0" fontId="90" fillId="0" borderId="55" xfId="14" applyFont="1" applyBorder="1" applyAlignment="1">
      <alignment horizontal="center" wrapText="1"/>
    </xf>
    <xf numFmtId="0" fontId="90" fillId="2" borderId="1" xfId="14" applyFont="1" applyFill="1" applyBorder="1" applyAlignment="1">
      <alignment horizontal="center"/>
    </xf>
    <xf numFmtId="0" fontId="90" fillId="2" borderId="65" xfId="14" applyFont="1" applyFill="1" applyBorder="1" applyAlignment="1">
      <alignment horizontal="center"/>
    </xf>
    <xf numFmtId="0" fontId="90" fillId="3" borderId="33" xfId="14" applyFont="1" applyFill="1" applyBorder="1" applyAlignment="1">
      <alignment horizontal="center" vertical="center"/>
    </xf>
    <xf numFmtId="0" fontId="90" fillId="3" borderId="60" xfId="14" applyFont="1" applyFill="1" applyBorder="1" applyAlignment="1">
      <alignment horizontal="center" vertical="center"/>
    </xf>
    <xf numFmtId="0" fontId="88" fillId="0" borderId="0" xfId="14" applyFont="1" applyAlignment="1">
      <alignment horizontal="center"/>
    </xf>
    <xf numFmtId="0" fontId="72" fillId="0" borderId="0" xfId="14" applyFont="1" applyAlignment="1">
      <alignment horizontal="center"/>
    </xf>
    <xf numFmtId="0" fontId="73" fillId="0" borderId="0" xfId="14" applyFont="1" applyAlignment="1">
      <alignment horizontal="center"/>
    </xf>
    <xf numFmtId="0" fontId="74" fillId="28" borderId="0" xfId="14" applyFont="1" applyFill="1" applyAlignment="1">
      <alignment horizontal="center"/>
    </xf>
    <xf numFmtId="0" fontId="89" fillId="0" borderId="56" xfId="14" applyFont="1" applyBorder="1" applyAlignment="1">
      <alignment horizontal="center"/>
    </xf>
  </cellXfs>
  <cellStyles count="61">
    <cellStyle name="Euro" xfId="1"/>
    <cellStyle name="Euro 2" xfId="10"/>
    <cellStyle name="Hipervínculo" xfId="6" builtinId="8"/>
    <cellStyle name="Hipervínculo 2" xfId="1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Millares 2" xfId="2"/>
    <cellStyle name="Normal" xfId="0" builtinId="0"/>
    <cellStyle name="Normal 2" xfId="3"/>
    <cellStyle name="Normal 2 2" xfId="5"/>
    <cellStyle name="Normal 2 2 2" xfId="12"/>
    <cellStyle name="Normal 3" xfId="7"/>
    <cellStyle name="Normal 3 2" xfId="13"/>
    <cellStyle name="Normal 4" xfId="8"/>
    <cellStyle name="Normal 5" xfId="9"/>
    <cellStyle name="Normal 6" xfId="14"/>
    <cellStyle name="Porcentual" xfId="4" builtinId="5"/>
  </cellStyles>
  <dxfs count="20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rgb="FFFF000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theme="9" tint="0.79998168889431442"/>
        </patternFill>
      </fill>
    </dxf>
    <dxf>
      <font>
        <condense val="0"/>
        <extend val="0"/>
        <color rgb="FF9C6500"/>
      </font>
      <fill>
        <patternFill>
          <bgColor theme="9" tint="0.59996337778862885"/>
        </patternFill>
      </fill>
    </dxf>
    <dxf>
      <font>
        <condense val="0"/>
        <extend val="0"/>
        <color rgb="FF9C0006"/>
      </font>
      <fill>
        <patternFill>
          <bgColor rgb="FFFFC7CE"/>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7A37"/>
      <color rgb="FFFFFFC1"/>
      <color rgb="FFF8F7F2"/>
      <color rgb="FFF3F2E9"/>
      <color rgb="FFFBEA83"/>
      <color rgb="FFFFFFCC"/>
      <color rgb="FF008A3E"/>
      <color rgb="FFEBD8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676275</xdr:colOff>
      <xdr:row>0</xdr:row>
      <xdr:rowOff>219075</xdr:rowOff>
    </xdr:to>
    <xdr:sp macro="" textlink="">
      <xdr:nvSpPr>
        <xdr:cNvPr id="3" name="2 Flecha izquierda">
          <a:hlinkClick xmlns:r="http://schemas.openxmlformats.org/officeDocument/2006/relationships" r:id="rId1"/>
        </xdr:cNvPr>
        <xdr:cNvSpPr/>
      </xdr:nvSpPr>
      <xdr:spPr>
        <a:xfrm>
          <a:off x="9525"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219075</xdr:colOff>
      <xdr:row>1</xdr:row>
      <xdr:rowOff>57150</xdr:rowOff>
    </xdr:to>
    <xdr:sp macro="" textlink="">
      <xdr:nvSpPr>
        <xdr:cNvPr id="3" name="2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0</xdr:row>
      <xdr:rowOff>11206</xdr:rowOff>
    </xdr:from>
    <xdr:to>
      <xdr:col>2</xdr:col>
      <xdr:colOff>285749</xdr:colOff>
      <xdr:row>1</xdr:row>
      <xdr:rowOff>62193</xdr:rowOff>
    </xdr:to>
    <xdr:sp macro="" textlink="">
      <xdr:nvSpPr>
        <xdr:cNvPr id="3" name="2 Flecha izquierda">
          <a:hlinkClick xmlns:r="http://schemas.openxmlformats.org/officeDocument/2006/relationships" r:id="rId1"/>
        </xdr:cNvPr>
        <xdr:cNvSpPr/>
      </xdr:nvSpPr>
      <xdr:spPr>
        <a:xfrm>
          <a:off x="33617" y="11206"/>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273843</xdr:colOff>
      <xdr:row>1</xdr:row>
      <xdr:rowOff>83343</xdr:rowOff>
    </xdr:to>
    <xdr:sp macro="" textlink="">
      <xdr:nvSpPr>
        <xdr:cNvPr id="2" name="1 Flecha izquierda">
          <a:hlinkClick xmlns:r="http://schemas.openxmlformats.org/officeDocument/2006/relationships" r:id="rId1"/>
        </xdr:cNvPr>
        <xdr:cNvSpPr/>
      </xdr:nvSpPr>
      <xdr:spPr>
        <a:xfrm>
          <a:off x="0" y="0"/>
          <a:ext cx="690562" cy="250031"/>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xdr:colOff>
      <xdr:row>0</xdr:row>
      <xdr:rowOff>56030</xdr:rowOff>
    </xdr:from>
    <xdr:to>
      <xdr:col>2</xdr:col>
      <xdr:colOff>128867</xdr:colOff>
      <xdr:row>1</xdr:row>
      <xdr:rowOff>207870</xdr:rowOff>
    </xdr:to>
    <xdr:sp macro="" textlink="">
      <xdr:nvSpPr>
        <xdr:cNvPr id="4" name="3 Flecha izquierda">
          <a:hlinkClick xmlns:r="http://schemas.openxmlformats.org/officeDocument/2006/relationships" r:id="rId1"/>
        </xdr:cNvPr>
        <xdr:cNvSpPr/>
      </xdr:nvSpPr>
      <xdr:spPr>
        <a:xfrm>
          <a:off x="44823" y="5603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252132</xdr:colOff>
      <xdr:row>1</xdr:row>
      <xdr:rowOff>56029</xdr:rowOff>
    </xdr:to>
    <xdr:sp macro="" textlink="">
      <xdr:nvSpPr>
        <xdr:cNvPr id="3" name="2 Flecha izquierda">
          <a:hlinkClick xmlns:r="http://schemas.openxmlformats.org/officeDocument/2006/relationships" r:id="rId1"/>
        </xdr:cNvPr>
        <xdr:cNvSpPr/>
      </xdr:nvSpPr>
      <xdr:spPr>
        <a:xfrm>
          <a:off x="0" y="0"/>
          <a:ext cx="666750" cy="25773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comments" Target="../comments3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comments" Target="../comments33.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dimension ref="B1:N100"/>
  <sheetViews>
    <sheetView showGridLines="0" workbookViewId="0">
      <selection activeCell="C7" sqref="C7"/>
    </sheetView>
  </sheetViews>
  <sheetFormatPr baseColWidth="10" defaultRowHeight="12.75"/>
  <cols>
    <col min="1" max="1" width="2.7109375" customWidth="1"/>
    <col min="2" max="2" width="13.42578125" style="180" customWidth="1"/>
    <col min="3" max="3" width="39.85546875" customWidth="1"/>
    <col min="4" max="4" width="1.42578125" style="11" customWidth="1"/>
    <col min="5" max="5" width="10.7109375" style="11" customWidth="1"/>
    <col min="6" max="6" width="1.140625" style="11" customWidth="1"/>
    <col min="7" max="7" width="11.28515625" bestFit="1" customWidth="1"/>
    <col min="8" max="8" width="11.42578125" bestFit="1" customWidth="1"/>
    <col min="9" max="9" width="12.7109375" bestFit="1" customWidth="1"/>
    <col min="10" max="10" width="13.42578125" bestFit="1" customWidth="1"/>
    <col min="11" max="15" width="10" bestFit="1" customWidth="1"/>
  </cols>
  <sheetData>
    <row r="1" spans="2:13" ht="13.5" thickBot="1"/>
    <row r="2" spans="2:13" ht="18.75" thickBot="1">
      <c r="B2" s="449" t="s">
        <v>7</v>
      </c>
      <c r="C2" s="450"/>
      <c r="D2" s="450"/>
      <c r="E2" s="450"/>
      <c r="F2" s="450"/>
      <c r="G2" s="450"/>
      <c r="H2" s="450"/>
      <c r="I2" s="450"/>
      <c r="J2" s="450"/>
      <c r="K2" s="450"/>
      <c r="L2" s="450"/>
      <c r="M2" s="451"/>
    </row>
    <row r="3" spans="2:13" ht="13.5" thickBot="1">
      <c r="C3" s="12"/>
      <c r="D3" s="12"/>
      <c r="E3" s="12"/>
      <c r="F3" s="12"/>
      <c r="G3" s="12"/>
      <c r="H3" s="12"/>
      <c r="I3" s="12"/>
      <c r="J3" s="12"/>
      <c r="K3" s="12"/>
    </row>
    <row r="4" spans="2:13" ht="15.75" thickBot="1">
      <c r="B4" s="246" t="s">
        <v>1</v>
      </c>
      <c r="C4" s="452" t="s">
        <v>281</v>
      </c>
      <c r="D4" s="454"/>
      <c r="E4" s="454"/>
      <c r="F4" s="454"/>
      <c r="G4" s="455"/>
      <c r="H4" s="178" t="s">
        <v>2</v>
      </c>
      <c r="I4" s="452" t="s">
        <v>282</v>
      </c>
      <c r="J4" s="453"/>
      <c r="K4" s="179" t="s">
        <v>0</v>
      </c>
      <c r="L4" s="462" t="s">
        <v>331</v>
      </c>
      <c r="M4" s="463"/>
    </row>
    <row r="5" spans="2:13" ht="13.5" thickBot="1"/>
    <row r="6" spans="2:13" ht="13.5" thickBot="1">
      <c r="B6" s="456" t="s">
        <v>252</v>
      </c>
      <c r="C6" s="277" t="s">
        <v>6</v>
      </c>
      <c r="D6" s="278"/>
      <c r="E6" s="279" t="s">
        <v>182</v>
      </c>
      <c r="F6" s="278"/>
      <c r="G6" s="465" t="s">
        <v>229</v>
      </c>
      <c r="H6" s="466"/>
      <c r="I6" s="459" t="s">
        <v>259</v>
      </c>
      <c r="J6" s="460"/>
      <c r="K6" s="460"/>
      <c r="L6" s="460"/>
      <c r="M6" s="461"/>
    </row>
    <row r="7" spans="2:13" ht="12.75" customHeight="1">
      <c r="B7" s="457"/>
      <c r="C7" s="280" t="s">
        <v>80</v>
      </c>
      <c r="D7" s="281"/>
      <c r="E7" s="329" t="s">
        <v>57</v>
      </c>
      <c r="F7" s="282"/>
      <c r="G7" s="245" t="s">
        <v>240</v>
      </c>
      <c r="H7" s="245" t="s">
        <v>231</v>
      </c>
      <c r="I7" s="407"/>
      <c r="J7" s="407"/>
      <c r="K7" s="408"/>
      <c r="L7" s="408"/>
      <c r="M7" s="409"/>
    </row>
    <row r="8" spans="2:13">
      <c r="B8" s="457"/>
      <c r="C8" s="280" t="s">
        <v>81</v>
      </c>
      <c r="D8" s="281"/>
      <c r="E8" s="329" t="s">
        <v>58</v>
      </c>
      <c r="F8" s="282"/>
      <c r="G8" s="245" t="s">
        <v>241</v>
      </c>
      <c r="H8" s="245" t="s">
        <v>232</v>
      </c>
      <c r="I8" s="410"/>
      <c r="J8" s="410"/>
      <c r="K8" s="410"/>
      <c r="L8" s="410"/>
      <c r="M8" s="411"/>
    </row>
    <row r="9" spans="2:13">
      <c r="B9" s="457"/>
      <c r="C9" s="280" t="s">
        <v>82</v>
      </c>
      <c r="D9" s="281"/>
      <c r="E9" s="330" t="s">
        <v>59</v>
      </c>
      <c r="F9" s="282"/>
      <c r="G9" s="245" t="s">
        <v>242</v>
      </c>
      <c r="H9" s="245" t="s">
        <v>233</v>
      </c>
      <c r="I9" s="410"/>
      <c r="J9" s="410"/>
      <c r="K9" s="410"/>
      <c r="L9" s="410"/>
      <c r="M9" s="411"/>
    </row>
    <row r="10" spans="2:13">
      <c r="B10" s="457"/>
      <c r="C10" s="280" t="s">
        <v>181</v>
      </c>
      <c r="D10" s="281"/>
      <c r="E10" s="330" t="s">
        <v>60</v>
      </c>
      <c r="F10" s="282"/>
      <c r="G10" s="245" t="s">
        <v>243</v>
      </c>
      <c r="H10" s="245" t="s">
        <v>234</v>
      </c>
      <c r="I10" s="410"/>
      <c r="J10" s="410"/>
      <c r="K10" s="410"/>
      <c r="L10" s="410"/>
      <c r="M10" s="411"/>
    </row>
    <row r="11" spans="2:13">
      <c r="B11" s="457"/>
      <c r="C11" s="280" t="s">
        <v>180</v>
      </c>
      <c r="D11" s="281"/>
      <c r="E11" s="330" t="s">
        <v>61</v>
      </c>
      <c r="F11" s="282"/>
      <c r="G11" s="245" t="s">
        <v>248</v>
      </c>
      <c r="H11" s="245" t="s">
        <v>235</v>
      </c>
      <c r="I11" s="410"/>
      <c r="J11" s="410"/>
      <c r="K11" s="410"/>
      <c r="L11" s="410"/>
      <c r="M11" s="411"/>
    </row>
    <row r="12" spans="2:13">
      <c r="B12" s="457"/>
      <c r="C12" s="283" t="s">
        <v>228</v>
      </c>
      <c r="D12" s="281"/>
      <c r="E12" s="330" t="s">
        <v>62</v>
      </c>
      <c r="F12" s="282"/>
      <c r="G12" s="245" t="s">
        <v>249</v>
      </c>
      <c r="H12" s="245" t="s">
        <v>236</v>
      </c>
      <c r="I12" s="410"/>
      <c r="J12" s="410"/>
      <c r="K12" s="410"/>
      <c r="L12" s="410"/>
      <c r="M12" s="411"/>
    </row>
    <row r="13" spans="2:13">
      <c r="B13" s="457"/>
      <c r="C13" s="284"/>
      <c r="D13" s="281"/>
      <c r="E13" s="330" t="s">
        <v>63</v>
      </c>
      <c r="F13" s="282"/>
      <c r="G13" s="245" t="s">
        <v>244</v>
      </c>
      <c r="H13" s="245" t="s">
        <v>237</v>
      </c>
      <c r="I13" s="410"/>
      <c r="J13" s="410"/>
      <c r="K13" s="410"/>
      <c r="L13" s="410"/>
      <c r="M13" s="411"/>
    </row>
    <row r="14" spans="2:13">
      <c r="B14" s="457"/>
      <c r="C14" s="285"/>
      <c r="D14" s="281"/>
      <c r="E14" s="329" t="s">
        <v>64</v>
      </c>
      <c r="F14" s="282"/>
      <c r="G14" s="245" t="s">
        <v>245</v>
      </c>
      <c r="H14" s="245" t="s">
        <v>238</v>
      </c>
      <c r="I14" s="410"/>
      <c r="J14" s="410"/>
      <c r="K14" s="410"/>
      <c r="L14" s="410"/>
      <c r="M14" s="411"/>
    </row>
    <row r="15" spans="2:13">
      <c r="B15" s="457"/>
      <c r="C15" s="285"/>
      <c r="D15" s="281"/>
      <c r="E15" s="329" t="s">
        <v>65</v>
      </c>
      <c r="F15" s="282"/>
      <c r="G15" s="245" t="s">
        <v>246</v>
      </c>
      <c r="H15" s="245" t="s">
        <v>239</v>
      </c>
      <c r="I15" s="467" t="s">
        <v>250</v>
      </c>
      <c r="J15" s="468"/>
      <c r="K15" s="468"/>
      <c r="L15" s="468"/>
      <c r="M15" s="469"/>
    </row>
    <row r="16" spans="2:13" ht="13.5" thickBot="1">
      <c r="B16" s="458"/>
      <c r="C16" s="286"/>
      <c r="D16" s="287"/>
      <c r="E16" s="331" t="s">
        <v>66</v>
      </c>
      <c r="F16" s="288"/>
      <c r="G16" s="289" t="s">
        <v>247</v>
      </c>
      <c r="H16" s="289" t="s">
        <v>230</v>
      </c>
      <c r="I16" s="470"/>
      <c r="J16" s="471"/>
      <c r="K16" s="471"/>
      <c r="L16" s="471"/>
      <c r="M16" s="472"/>
    </row>
    <row r="17" spans="2:13">
      <c r="C17" s="11"/>
      <c r="D17"/>
      <c r="E17"/>
      <c r="F17"/>
    </row>
    <row r="18" spans="2:13">
      <c r="B18" s="464" t="s">
        <v>183</v>
      </c>
      <c r="C18" s="464"/>
      <c r="D18" s="464"/>
      <c r="E18" s="464"/>
      <c r="F18" s="464"/>
      <c r="G18" s="464"/>
      <c r="H18" s="464"/>
      <c r="I18" s="464"/>
      <c r="J18" s="464"/>
      <c r="K18" s="464"/>
      <c r="L18" s="464"/>
      <c r="M18" s="464"/>
    </row>
    <row r="19" spans="2:13" ht="27" customHeight="1">
      <c r="B19" s="181" t="s">
        <v>192</v>
      </c>
      <c r="C19" s="448" t="s">
        <v>196</v>
      </c>
      <c r="D19" s="448"/>
      <c r="E19" s="448"/>
      <c r="F19" s="448"/>
      <c r="G19" s="448"/>
      <c r="H19" s="448"/>
      <c r="I19" s="448"/>
      <c r="J19" s="448"/>
      <c r="K19" s="448"/>
      <c r="L19" s="448"/>
      <c r="M19" s="448"/>
    </row>
    <row r="20" spans="2:13" ht="24.75" customHeight="1">
      <c r="B20" s="181" t="s">
        <v>193</v>
      </c>
      <c r="C20" s="448" t="s">
        <v>194</v>
      </c>
      <c r="D20" s="448"/>
      <c r="E20" s="448"/>
      <c r="F20" s="448"/>
      <c r="G20" s="448"/>
      <c r="H20" s="448"/>
      <c r="I20" s="448"/>
      <c r="J20" s="448"/>
      <c r="K20" s="448"/>
      <c r="L20" s="448"/>
      <c r="M20" s="448"/>
    </row>
    <row r="21" spans="2:13">
      <c r="B21" s="181">
        <v>1</v>
      </c>
      <c r="C21" s="448" t="s">
        <v>195</v>
      </c>
      <c r="D21" s="448"/>
      <c r="E21" s="448"/>
      <c r="F21" s="448"/>
      <c r="G21" s="448"/>
      <c r="H21" s="448"/>
      <c r="I21" s="448"/>
      <c r="J21" s="448"/>
      <c r="K21" s="448"/>
      <c r="L21" s="448"/>
      <c r="M21" s="448"/>
    </row>
    <row r="22" spans="2:13" ht="12.75" customHeight="1">
      <c r="B22" s="181">
        <v>2</v>
      </c>
      <c r="C22" s="448" t="s">
        <v>184</v>
      </c>
      <c r="D22" s="448"/>
      <c r="E22" s="448"/>
      <c r="F22" s="448"/>
      <c r="G22" s="448"/>
      <c r="H22" s="448"/>
      <c r="I22" s="448"/>
      <c r="J22" s="448"/>
      <c r="K22" s="448"/>
      <c r="L22" s="448"/>
      <c r="M22" s="448"/>
    </row>
    <row r="23" spans="2:13">
      <c r="B23" s="181">
        <v>3</v>
      </c>
      <c r="C23" s="448" t="s">
        <v>185</v>
      </c>
      <c r="D23" s="448"/>
      <c r="E23" s="448"/>
      <c r="F23" s="448"/>
      <c r="G23" s="448"/>
      <c r="H23" s="448"/>
      <c r="I23" s="448"/>
      <c r="J23" s="448"/>
      <c r="K23" s="448"/>
      <c r="L23" s="448"/>
      <c r="M23" s="448"/>
    </row>
    <row r="24" spans="2:13" ht="26.25" customHeight="1">
      <c r="B24" s="181">
        <v>4</v>
      </c>
      <c r="C24" s="448" t="s">
        <v>186</v>
      </c>
      <c r="D24" s="448"/>
      <c r="E24" s="448"/>
      <c r="F24" s="448"/>
      <c r="G24" s="448"/>
      <c r="H24" s="448"/>
      <c r="I24" s="448"/>
      <c r="J24" s="448"/>
      <c r="K24" s="448"/>
      <c r="L24" s="448"/>
      <c r="M24" s="448"/>
    </row>
    <row r="25" spans="2:13">
      <c r="B25" s="181">
        <v>5</v>
      </c>
      <c r="C25" s="448" t="s">
        <v>188</v>
      </c>
      <c r="D25" s="448"/>
      <c r="E25" s="448"/>
      <c r="F25" s="448"/>
      <c r="G25" s="448"/>
      <c r="H25" s="448"/>
      <c r="I25" s="448"/>
      <c r="J25" s="448"/>
      <c r="K25" s="448"/>
      <c r="L25" s="448"/>
      <c r="M25" s="448"/>
    </row>
    <row r="26" spans="2:13" ht="12.75" customHeight="1">
      <c r="B26" s="181">
        <v>6</v>
      </c>
      <c r="C26" s="448" t="s">
        <v>187</v>
      </c>
      <c r="D26" s="448"/>
      <c r="E26" s="448"/>
      <c r="F26" s="448"/>
      <c r="G26" s="448"/>
      <c r="H26" s="448"/>
      <c r="I26" s="448"/>
      <c r="J26" s="448"/>
      <c r="K26" s="448"/>
      <c r="L26" s="448"/>
      <c r="M26" s="448"/>
    </row>
    <row r="27" spans="2:13" ht="12.75" customHeight="1">
      <c r="B27" s="181">
        <v>7</v>
      </c>
      <c r="C27" s="448" t="s">
        <v>189</v>
      </c>
      <c r="D27" s="448"/>
      <c r="E27" s="448"/>
      <c r="F27" s="448"/>
      <c r="G27" s="448"/>
      <c r="H27" s="448"/>
      <c r="I27" s="448"/>
      <c r="J27" s="448"/>
      <c r="K27" s="448"/>
      <c r="L27" s="448"/>
      <c r="M27" s="448"/>
    </row>
    <row r="28" spans="2:13">
      <c r="B28" s="181">
        <v>8</v>
      </c>
      <c r="C28" s="448" t="s">
        <v>190</v>
      </c>
      <c r="D28" s="448"/>
      <c r="E28" s="448"/>
      <c r="F28" s="448"/>
      <c r="G28" s="448"/>
      <c r="H28" s="448"/>
      <c r="I28" s="448"/>
      <c r="J28" s="448"/>
      <c r="K28" s="448"/>
      <c r="L28" s="448"/>
      <c r="M28" s="448"/>
    </row>
    <row r="29" spans="2:13">
      <c r="B29" s="181">
        <v>9</v>
      </c>
      <c r="C29" s="448" t="s">
        <v>191</v>
      </c>
      <c r="D29" s="448"/>
      <c r="E29" s="448"/>
      <c r="F29" s="448"/>
      <c r="G29" s="448"/>
      <c r="H29" s="448"/>
      <c r="I29" s="448"/>
      <c r="J29" s="448"/>
      <c r="K29" s="448"/>
      <c r="L29" s="448"/>
      <c r="M29" s="448"/>
    </row>
    <row r="30" spans="2:13">
      <c r="B30" s="181">
        <v>10</v>
      </c>
      <c r="C30" s="448" t="s">
        <v>251</v>
      </c>
      <c r="D30" s="448"/>
      <c r="E30" s="448"/>
      <c r="F30" s="448"/>
      <c r="G30" s="448"/>
      <c r="H30" s="448"/>
      <c r="I30" s="448"/>
      <c r="J30" s="448"/>
      <c r="K30" s="448"/>
      <c r="L30" s="448"/>
      <c r="M30" s="448"/>
    </row>
    <row r="100" spans="3:14">
      <c r="C100" s="447" t="s">
        <v>275</v>
      </c>
      <c r="D100" s="447"/>
      <c r="E100" s="447"/>
      <c r="F100" s="447"/>
      <c r="G100" s="447"/>
      <c r="H100" s="447"/>
      <c r="I100" s="447"/>
      <c r="J100" s="447"/>
      <c r="K100" s="447"/>
      <c r="L100" s="447"/>
      <c r="M100" s="447"/>
      <c r="N100" s="447"/>
    </row>
  </sheetData>
  <sheetProtection password="CC3D" sheet="1" formatCells="0" formatColumns="0" formatRows="0"/>
  <mergeCells count="22">
    <mergeCell ref="C22:M22"/>
    <mergeCell ref="C23:M23"/>
    <mergeCell ref="L4:M4"/>
    <mergeCell ref="B18:M18"/>
    <mergeCell ref="G6:H6"/>
    <mergeCell ref="I15:M16"/>
    <mergeCell ref="C100:N100"/>
    <mergeCell ref="C30:M30"/>
    <mergeCell ref="B2:M2"/>
    <mergeCell ref="I4:J4"/>
    <mergeCell ref="C4:G4"/>
    <mergeCell ref="B6:B16"/>
    <mergeCell ref="C29:M29"/>
    <mergeCell ref="C24:M24"/>
    <mergeCell ref="C25:M25"/>
    <mergeCell ref="C26:M26"/>
    <mergeCell ref="C27:M27"/>
    <mergeCell ref="C28:M28"/>
    <mergeCell ref="C19:M19"/>
    <mergeCell ref="C20:M20"/>
    <mergeCell ref="I6:M6"/>
    <mergeCell ref="C21:M21"/>
  </mergeCells>
  <hyperlinks>
    <hyperlink ref="C7" location="alumnos!A1" display="alumno"/>
    <hyperlink ref="C8" location="'RRAA-UUTT-I'!A1" display="Vinculación RRAA-UUTT-I"/>
    <hyperlink ref="C9" location="'RRAA-CCEE'!A1" display="Vinculación RRAA-CCEE-UUTT-I"/>
    <hyperlink ref="C10" location="Temporalización!A1" display="Temporalización de UUTT"/>
    <hyperlink ref="C11" location="'cálculo horas'!A1" display="Config horas lectivas para temporalización"/>
    <hyperlink ref="E7" location="'RA1'!A1" display="RA1"/>
    <hyperlink ref="E8" location="'RA2'!A1" display="RA2"/>
    <hyperlink ref="E9" location="'RA3'!A1" display="RA3"/>
    <hyperlink ref="E10" location="'RA4'!A1" display="RA4"/>
    <hyperlink ref="E11" location="'RA5'!A1" display="RA5"/>
    <hyperlink ref="E12" location="'RA6'!A1" display="RA6"/>
    <hyperlink ref="E13" location="'RA7'!A1" display="RA7"/>
    <hyperlink ref="E14" location="'RA8'!A1" display="RA8"/>
    <hyperlink ref="E15" location="'RA9'!A1" display="RA9"/>
    <hyperlink ref="E16" location="'RA10'!A1" display="RA10"/>
    <hyperlink ref="C12" location="'EV GENERAL'!A1" display="'EV GENERAL'!A1"/>
    <hyperlink ref="G7" location="'UT1'!A1" display="'UT1'!A1"/>
    <hyperlink ref="G8" location="'UT2'!A1" display="'UT2'!A1"/>
    <hyperlink ref="G9" location="'UT3'!A1" display="'UT3'!A1"/>
    <hyperlink ref="G10" location="'UT4'!A1" display="UT4'!A1"/>
    <hyperlink ref="G11" location="'UT5'!A1" display="'UT5'!A1"/>
    <hyperlink ref="G12" location="'UT6'!A1" display="'UT6'!A1"/>
    <hyperlink ref="G13" location="'UT7'!A1" display="'UT7'!A1"/>
    <hyperlink ref="G14" location="'UT8'!A1" display="'UT8'!A1"/>
    <hyperlink ref="G15" location="'UT9'!A1" display="'UT9'!A1"/>
    <hyperlink ref="G16" location="'UT10'!A1" display="'UT10'!A1"/>
    <hyperlink ref="H7" location="'UT11'!A1" display="'UT11'!A1"/>
    <hyperlink ref="H8" location="'UT12'!A1" display="'UT12'!A1"/>
    <hyperlink ref="H9" location="'UT13'!A1" display="'UT13'!A1"/>
    <hyperlink ref="H10" location="'UT14'!A1" display="'UT14'!A1"/>
    <hyperlink ref="H11" location="'UT15'!A1" display="'UT15'!A1"/>
    <hyperlink ref="H12" location="'UT16'!A1" display="'UT16'!A1"/>
    <hyperlink ref="H13" location="'UT17'!A1" display="'UT17'!A1"/>
    <hyperlink ref="H14" location="'UT18'!A1" display="'UT18'!A1"/>
    <hyperlink ref="H15" location="'UT19'!A1" display="'UT19'!A1"/>
    <hyperlink ref="H16" location="'UT20'!A1" display="'UT20'!A1"/>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2.85546875" style="1" customWidth="1"/>
    <col min="41" max="41" width="4" style="1" customWidth="1"/>
    <col min="42" max="42" width="4.140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t="str">
        <f>VLOOKUP(AK3,'RRAA-UUTT-I'!O6:P15,2,TRUE)</f>
        <v>3. Organiza la limpieza y realiza el mantenimiento de las instalaciones, equipos, máquinas y herramientas de una floristería, interpretando los protocolos y manuales de mantenimiento.</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3</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3. Organización del taller y planificación del trabajo.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a) Se ha establecido el plan de limpieza de una floristería.</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f>IFERROR(VLOOKUP(LEFT($J$3,1)&amp;C51,'RRAA-CCEE'!$B$8:$Z$270,6,0),"")</f>
        <v>0</v>
      </c>
      <c r="AR51" s="291">
        <f>IFERROR(VLOOKUP(LEFT($J$3,1)&amp;C51,'RRAA-CCEE'!$B$8:$Z$270,7,0),"")</f>
        <v>0</v>
      </c>
      <c r="AS51" s="291" t="str">
        <f>IFERROR(VLOOKUP(LEFT($J$3,1)&amp;C51,'RRAA-CCEE'!$B$8:$Z$270,8,0),"")</f>
        <v>Prueba escrita</v>
      </c>
      <c r="AT51" s="291">
        <f>IFERROR(VLOOKUP(LEFT($J$3,1)&amp;C51,'RRAA-CCEE'!$B$8:$Z$270,9,0),"")</f>
        <v>0</v>
      </c>
      <c r="AU51" s="291">
        <f>IFERROR(VLOOKUP(LEFT($J$3,1)&amp;C51,'RRAA-CCEE'!$B$8:$Z$270,10,0),"")</f>
        <v>0</v>
      </c>
      <c r="AV51" s="291">
        <f>IFERROR(VLOOKUP(LEFT($J$3,1)&amp;C51,'RRAA-CCEE'!$B$8:$Z$270,11,0),"")</f>
        <v>0</v>
      </c>
      <c r="AW51" s="291">
        <f>IFERROR(VLOOKUP(LEFT($J$3,1)&amp;C51,'RRAA-CCEE'!$B$8:$Z$270,12,0),"")</f>
        <v>0</v>
      </c>
      <c r="AX51" s="291">
        <f>IFERROR(VLOOKUP(LEFT($J$3,1)&amp;C51,'RRAA-CCEE'!$B$8:$Z$270,13,0),"")</f>
        <v>0</v>
      </c>
      <c r="AY51" s="291">
        <f>IFERROR(VLOOKUP(LEFT($J$3,1)&amp;C51,'RRAA-CCEE'!$B$8:$Z$270,14,0),"")</f>
        <v>0</v>
      </c>
      <c r="AZ51" s="291">
        <f>IFERROR(VLOOKUP(LEFT($J$3,1)&amp;C51,'RRAA-CCEE'!$B$8:$Z$270,15,0),"")</f>
        <v>0</v>
      </c>
      <c r="BA51" s="291">
        <f>IFERROR(VLOOKUP(LEFT($J$3,1)&amp;C51,'RRAA-CCEE'!$B$8:$Z$270,16,0),"")</f>
        <v>0</v>
      </c>
      <c r="BB51" s="291">
        <f>IFERROR(VLOOKUP(LEFT($J$3,1)&amp;C51,'RRAA-CCEE'!$B$8:$Z$270,17,0),"")</f>
        <v>0</v>
      </c>
      <c r="BC51" s="291">
        <f>IFERROR(VLOOKUP(LEFT($J$3,1)&amp;C51,'RRAA-CCEE'!$B$8:$Z$270,18,0),"")</f>
        <v>0</v>
      </c>
      <c r="BD51" s="291">
        <f>IFERROR(VLOOKUP(LEFT($J$3,1)&amp;C51,'RRAA-CCEE'!$B$8:$Z$270,19,0),"")</f>
        <v>0</v>
      </c>
      <c r="BE51" s="291">
        <f>IFERROR(VLOOKUP(LEFT($J$3,1)&amp;C51,'RRAA-CCEE'!$B$8:$Z$270,20,0),"")</f>
        <v>0</v>
      </c>
      <c r="BF51" s="291">
        <f>IFERROR(VLOOKUP(LEFT($J$3,1)&amp;C51,'RRAA-CCEE'!$B$8:$Z$270,21,0),"")</f>
        <v>0</v>
      </c>
      <c r="BG51" s="291">
        <f>IFERROR(VLOOKUP(LEFT($J$3,1)&amp;C51,'RRAA-CCEE'!$B$8:$Z$270,22,0),"")</f>
        <v>0</v>
      </c>
      <c r="BH51" s="291">
        <f>IFERROR(VLOOKUP(LEFT($J$3,1)&amp;C51,'RRAA-CCEE'!$B$8:$Z$270,23,0),"")</f>
        <v>0</v>
      </c>
      <c r="BI51" s="291">
        <f>IFERROR(VLOOKUP(LEFT($J$3,1)&amp;C51,'RRAA-CCEE'!$B$8:$Z$270,24,0),"")</f>
        <v>0</v>
      </c>
      <c r="BJ51" s="291">
        <f>IFERROR(VLOOKUP(LEFT($J$3,1)&amp;C51,'RRAA-CCEE'!$B$8:$Z$270,25,0),"")</f>
        <v>0</v>
      </c>
    </row>
    <row r="52" spans="2:62" s="9" customFormat="1">
      <c r="B52" s="432" t="str">
        <f>IFERROR(LEFT(VLOOKUP(LEFT($J$3,1)&amp;C52,'RRAA-CCEE'!$B$8:$E$270,4,0)),"")</f>
        <v/>
      </c>
      <c r="C52" s="318" t="s">
        <v>17</v>
      </c>
      <c r="D52" s="648" t="str">
        <f>IFERROR(VLOOKUP(LEFT($J$3,1)&amp;C52,'RRAA-CCEE'!$B$8:$D$270,3,0),"")</f>
        <v>b) Se han seleccionado las técnicas, utensilios y productos para la limpieza.</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f>IFERROR(VLOOKUP(LEFT($J$3,1)&amp;C52,'RRAA-CCEE'!$B$8:$Z$270,6,0),"")</f>
        <v>0</v>
      </c>
      <c r="AR52" s="291">
        <f>IFERROR(VLOOKUP(LEFT($J$3,1)&amp;C52,'RRAA-CCEE'!$B$8:$Z$270,7,0),"")</f>
        <v>0</v>
      </c>
      <c r="AS52" s="291" t="str">
        <f>IFERROR(VLOOKUP(LEFT($J$3,1)&amp;C52,'RRAA-CCEE'!$B$8:$Z$270,8,0),"")</f>
        <v>Prueba prática</v>
      </c>
      <c r="AT52" s="291">
        <f>IFERROR(VLOOKUP(LEFT($J$3,1)&amp;C52,'RRAA-CCEE'!$B$8:$Z$270,9,0),"")</f>
        <v>0</v>
      </c>
      <c r="AU52" s="291">
        <f>IFERROR(VLOOKUP(LEFT($J$3,1)&amp;C52,'RRAA-CCEE'!$B$8:$Z$270,10,0),"")</f>
        <v>0</v>
      </c>
      <c r="AV52" s="291">
        <f>IFERROR(VLOOKUP(LEFT($J$3,1)&amp;C52,'RRAA-CCEE'!$B$8:$Z$270,11,0),"")</f>
        <v>0</v>
      </c>
      <c r="AW52" s="291">
        <f>IFERROR(VLOOKUP(LEFT($J$3,1)&amp;C52,'RRAA-CCEE'!$B$8:$Z$270,12,0),"")</f>
        <v>0</v>
      </c>
      <c r="AX52" s="291">
        <f>IFERROR(VLOOKUP(LEFT($J$3,1)&amp;C52,'RRAA-CCEE'!$B$8:$Z$270,13,0),"")</f>
        <v>0</v>
      </c>
      <c r="AY52" s="291">
        <f>IFERROR(VLOOKUP(LEFT($J$3,1)&amp;C52,'RRAA-CCEE'!$B$8:$Z$270,14,0),"")</f>
        <v>0</v>
      </c>
      <c r="AZ52" s="291">
        <f>IFERROR(VLOOKUP(LEFT($J$3,1)&amp;C52,'RRAA-CCEE'!$B$8:$Z$270,15,0),"")</f>
        <v>0</v>
      </c>
      <c r="BA52" s="291">
        <f>IFERROR(VLOOKUP(LEFT($J$3,1)&amp;C52,'RRAA-CCEE'!$B$8:$Z$270,16,0),"")</f>
        <v>0</v>
      </c>
      <c r="BB52" s="291">
        <f>IFERROR(VLOOKUP(LEFT($J$3,1)&amp;C52,'RRAA-CCEE'!$B$8:$Z$270,17,0),"")</f>
        <v>0</v>
      </c>
      <c r="BC52" s="291">
        <f>IFERROR(VLOOKUP(LEFT($J$3,1)&amp;C52,'RRAA-CCEE'!$B$8:$Z$270,18,0),"")</f>
        <v>0</v>
      </c>
      <c r="BD52" s="291">
        <f>IFERROR(VLOOKUP(LEFT($J$3,1)&amp;C52,'RRAA-CCEE'!$B$8:$Z$270,19,0),"")</f>
        <v>0</v>
      </c>
      <c r="BE52" s="291">
        <f>IFERROR(VLOOKUP(LEFT($J$3,1)&amp;C52,'RRAA-CCEE'!$B$8:$Z$270,20,0),"")</f>
        <v>0</v>
      </c>
      <c r="BF52" s="291">
        <f>IFERROR(VLOOKUP(LEFT($J$3,1)&amp;C52,'RRAA-CCEE'!$B$8:$Z$270,21,0),"")</f>
        <v>0</v>
      </c>
      <c r="BG52" s="291">
        <f>IFERROR(VLOOKUP(LEFT($J$3,1)&amp;C52,'RRAA-CCEE'!$B$8:$Z$270,22,0),"")</f>
        <v>0</v>
      </c>
      <c r="BH52" s="291">
        <f>IFERROR(VLOOKUP(LEFT($J$3,1)&amp;C52,'RRAA-CCEE'!$B$8:$Z$270,23,0),"")</f>
        <v>0</v>
      </c>
      <c r="BI52" s="291">
        <f>IFERROR(VLOOKUP(LEFT($J$3,1)&amp;C52,'RRAA-CCEE'!$B$8:$Z$270,24,0),"")</f>
        <v>0</v>
      </c>
      <c r="BJ52" s="291">
        <f>IFERROR(VLOOKUP(LEFT($J$3,1)&amp;C52,'RRAA-CCEE'!$B$8:$Z$270,25,0),"")</f>
        <v>0</v>
      </c>
    </row>
    <row r="53" spans="2:62" s="9" customFormat="1">
      <c r="B53" s="432" t="str">
        <f>IFERROR(LEFT(VLOOKUP(LEFT($J$3,1)&amp;C53,'RRAA-CCEE'!$B$8:$E$270,4,0)),"")</f>
        <v/>
      </c>
      <c r="C53" s="318" t="s">
        <v>18</v>
      </c>
      <c r="D53" s="648" t="str">
        <f>IFERROR(VLOOKUP(LEFT($J$3,1)&amp;C53,'RRAA-CCEE'!$B$8:$D$270,3,0),"")</f>
        <v>c) Se ha controlado la recogida y retirada de los residuos.</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f>IFERROR(VLOOKUP(LEFT($J$3,1)&amp;C53,'RRAA-CCEE'!$B$8:$Z$270,6,0),"")</f>
        <v>0</v>
      </c>
      <c r="AR53" s="291">
        <f>IFERROR(VLOOKUP(LEFT($J$3,1)&amp;C53,'RRAA-CCEE'!$B$8:$Z$270,7,0),"")</f>
        <v>0</v>
      </c>
      <c r="AS53" s="291" t="str">
        <f>IFERROR(VLOOKUP(LEFT($J$3,1)&amp;C53,'RRAA-CCEE'!$B$8:$Z$270,8,0),"")</f>
        <v>Prueba prática</v>
      </c>
      <c r="AT53" s="291">
        <f>IFERROR(VLOOKUP(LEFT($J$3,1)&amp;C53,'RRAA-CCEE'!$B$8:$Z$270,9,0),"")</f>
        <v>0</v>
      </c>
      <c r="AU53" s="291">
        <f>IFERROR(VLOOKUP(LEFT($J$3,1)&amp;C53,'RRAA-CCEE'!$B$8:$Z$270,10,0),"")</f>
        <v>0</v>
      </c>
      <c r="AV53" s="291">
        <f>IFERROR(VLOOKUP(LEFT($J$3,1)&amp;C53,'RRAA-CCEE'!$B$8:$Z$270,11,0),"")</f>
        <v>0</v>
      </c>
      <c r="AW53" s="291">
        <f>IFERROR(VLOOKUP(LEFT($J$3,1)&amp;C53,'RRAA-CCEE'!$B$8:$Z$270,12,0),"")</f>
        <v>0</v>
      </c>
      <c r="AX53" s="291">
        <f>IFERROR(VLOOKUP(LEFT($J$3,1)&amp;C53,'RRAA-CCEE'!$B$8:$Z$270,13,0),"")</f>
        <v>0</v>
      </c>
      <c r="AY53" s="291">
        <f>IFERROR(VLOOKUP(LEFT($J$3,1)&amp;C53,'RRAA-CCEE'!$B$8:$Z$270,14,0),"")</f>
        <v>0</v>
      </c>
      <c r="AZ53" s="291">
        <f>IFERROR(VLOOKUP(LEFT($J$3,1)&amp;C53,'RRAA-CCEE'!$B$8:$Z$270,15,0),"")</f>
        <v>0</v>
      </c>
      <c r="BA53" s="291">
        <f>IFERROR(VLOOKUP(LEFT($J$3,1)&amp;C53,'RRAA-CCEE'!$B$8:$Z$270,16,0),"")</f>
        <v>0</v>
      </c>
      <c r="BB53" s="291">
        <f>IFERROR(VLOOKUP(LEFT($J$3,1)&amp;C53,'RRAA-CCEE'!$B$8:$Z$270,17,0),"")</f>
        <v>0</v>
      </c>
      <c r="BC53" s="291">
        <f>IFERROR(VLOOKUP(LEFT($J$3,1)&amp;C53,'RRAA-CCEE'!$B$8:$Z$270,18,0),"")</f>
        <v>0</v>
      </c>
      <c r="BD53" s="291">
        <f>IFERROR(VLOOKUP(LEFT($J$3,1)&amp;C53,'RRAA-CCEE'!$B$8:$Z$270,19,0),"")</f>
        <v>0</v>
      </c>
      <c r="BE53" s="291">
        <f>IFERROR(VLOOKUP(LEFT($J$3,1)&amp;C53,'RRAA-CCEE'!$B$8:$Z$270,20,0),"")</f>
        <v>0</v>
      </c>
      <c r="BF53" s="291">
        <f>IFERROR(VLOOKUP(LEFT($J$3,1)&amp;C53,'RRAA-CCEE'!$B$8:$Z$270,21,0),"")</f>
        <v>0</v>
      </c>
      <c r="BG53" s="291">
        <f>IFERROR(VLOOKUP(LEFT($J$3,1)&amp;C53,'RRAA-CCEE'!$B$8:$Z$270,22,0),"")</f>
        <v>0</v>
      </c>
      <c r="BH53" s="291">
        <f>IFERROR(VLOOKUP(LEFT($J$3,1)&amp;C53,'RRAA-CCEE'!$B$8:$Z$270,23,0),"")</f>
        <v>0</v>
      </c>
      <c r="BI53" s="291">
        <f>IFERROR(VLOOKUP(LEFT($J$3,1)&amp;C53,'RRAA-CCEE'!$B$8:$Z$270,24,0),"")</f>
        <v>0</v>
      </c>
      <c r="BJ53" s="291">
        <f>IFERROR(VLOOKUP(LEFT($J$3,1)&amp;C53,'RRAA-CCEE'!$B$8:$Z$270,25,0),"")</f>
        <v>0</v>
      </c>
    </row>
    <row r="54" spans="2:62" s="9" customFormat="1">
      <c r="B54" s="432" t="str">
        <f>IFERROR(LEFT(VLOOKUP(LEFT($J$3,1)&amp;C54,'RRAA-CCEE'!$B$8:$E$270,4,0)),"")</f>
        <v/>
      </c>
      <c r="C54" s="318" t="s">
        <v>19</v>
      </c>
      <c r="D54" s="648" t="str">
        <f>IFERROR(VLOOKUP(LEFT($J$3,1)&amp;C54,'RRAA-CCEE'!$B$8:$D$270,3,0),"")</f>
        <v>d) Se ha aplicado el programa de mantenimiento de las instalaciones, equipos, máquinas y herramientas de una floristería.</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f>IFERROR(VLOOKUP(LEFT($J$3,1)&amp;C54,'RRAA-CCEE'!$B$8:$Z$270,6,0),"")</f>
        <v>0</v>
      </c>
      <c r="AR54" s="291">
        <f>IFERROR(VLOOKUP(LEFT($J$3,1)&amp;C54,'RRAA-CCEE'!$B$8:$Z$270,7,0),"")</f>
        <v>0</v>
      </c>
      <c r="AS54" s="291" t="str">
        <f>IFERROR(VLOOKUP(LEFT($J$3,1)&amp;C54,'RRAA-CCEE'!$B$8:$Z$270,8,0),"")</f>
        <v>Prueba prática</v>
      </c>
      <c r="AT54" s="291">
        <f>IFERROR(VLOOKUP(LEFT($J$3,1)&amp;C54,'RRAA-CCEE'!$B$8:$Z$270,9,0),"")</f>
        <v>0</v>
      </c>
      <c r="AU54" s="291">
        <f>IFERROR(VLOOKUP(LEFT($J$3,1)&amp;C54,'RRAA-CCEE'!$B$8:$Z$270,10,0),"")</f>
        <v>0</v>
      </c>
      <c r="AV54" s="291">
        <f>IFERROR(VLOOKUP(LEFT($J$3,1)&amp;C54,'RRAA-CCEE'!$B$8:$Z$270,11,0),"")</f>
        <v>0</v>
      </c>
      <c r="AW54" s="291">
        <f>IFERROR(VLOOKUP(LEFT($J$3,1)&amp;C54,'RRAA-CCEE'!$B$8:$Z$270,12,0),"")</f>
        <v>0</v>
      </c>
      <c r="AX54" s="291">
        <f>IFERROR(VLOOKUP(LEFT($J$3,1)&amp;C54,'RRAA-CCEE'!$B$8:$Z$270,13,0),"")</f>
        <v>0</v>
      </c>
      <c r="AY54" s="291">
        <f>IFERROR(VLOOKUP(LEFT($J$3,1)&amp;C54,'RRAA-CCEE'!$B$8:$Z$270,14,0),"")</f>
        <v>0</v>
      </c>
      <c r="AZ54" s="291">
        <f>IFERROR(VLOOKUP(LEFT($J$3,1)&amp;C54,'RRAA-CCEE'!$B$8:$Z$270,15,0),"")</f>
        <v>0</v>
      </c>
      <c r="BA54" s="291">
        <f>IFERROR(VLOOKUP(LEFT($J$3,1)&amp;C54,'RRAA-CCEE'!$B$8:$Z$270,16,0),"")</f>
        <v>0</v>
      </c>
      <c r="BB54" s="291">
        <f>IFERROR(VLOOKUP(LEFT($J$3,1)&amp;C54,'RRAA-CCEE'!$B$8:$Z$270,17,0),"")</f>
        <v>0</v>
      </c>
      <c r="BC54" s="291">
        <f>IFERROR(VLOOKUP(LEFT($J$3,1)&amp;C54,'RRAA-CCEE'!$B$8:$Z$270,18,0),"")</f>
        <v>0</v>
      </c>
      <c r="BD54" s="291">
        <f>IFERROR(VLOOKUP(LEFT($J$3,1)&amp;C54,'RRAA-CCEE'!$B$8:$Z$270,19,0),"")</f>
        <v>0</v>
      </c>
      <c r="BE54" s="291">
        <f>IFERROR(VLOOKUP(LEFT($J$3,1)&amp;C54,'RRAA-CCEE'!$B$8:$Z$270,20,0),"")</f>
        <v>0</v>
      </c>
      <c r="BF54" s="291">
        <f>IFERROR(VLOOKUP(LEFT($J$3,1)&amp;C54,'RRAA-CCEE'!$B$8:$Z$270,21,0),"")</f>
        <v>0</v>
      </c>
      <c r="BG54" s="291">
        <f>IFERROR(VLOOKUP(LEFT($J$3,1)&amp;C54,'RRAA-CCEE'!$B$8:$Z$270,22,0),"")</f>
        <v>0</v>
      </c>
      <c r="BH54" s="291">
        <f>IFERROR(VLOOKUP(LEFT($J$3,1)&amp;C54,'RRAA-CCEE'!$B$8:$Z$270,23,0),"")</f>
        <v>0</v>
      </c>
      <c r="BI54" s="291">
        <f>IFERROR(VLOOKUP(LEFT($J$3,1)&amp;C54,'RRAA-CCEE'!$B$8:$Z$270,24,0),"")</f>
        <v>0</v>
      </c>
      <c r="BJ54" s="291">
        <f>IFERROR(VLOOKUP(LEFT($J$3,1)&amp;C54,'RRAA-CCEE'!$B$8:$Z$270,25,0),"")</f>
        <v>0</v>
      </c>
    </row>
    <row r="55" spans="2:62" s="9" customFormat="1">
      <c r="B55" s="432" t="str">
        <f>IFERROR(LEFT(VLOOKUP(LEFT($J$3,1)&amp;C55,'RRAA-CCEE'!$B$8:$E$270,4,0)),"")</f>
        <v/>
      </c>
      <c r="C55" s="318" t="s">
        <v>20</v>
      </c>
      <c r="D55" s="648" t="str">
        <f>IFERROR(VLOOKUP(LEFT($J$3,1)&amp;C55,'RRAA-CCEE'!$B$8:$D$270,3,0),"")</f>
        <v>e) Se ha manejado la maquinaria y herramienta básica para el mantenimiento.</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f>IFERROR(VLOOKUP(LEFT($J$3,1)&amp;C55,'RRAA-CCEE'!$B$8:$Z$270,6,0),"")</f>
        <v>0</v>
      </c>
      <c r="AR55" s="291">
        <f>IFERROR(VLOOKUP(LEFT($J$3,1)&amp;C55,'RRAA-CCEE'!$B$8:$Z$270,7,0),"")</f>
        <v>0</v>
      </c>
      <c r="AS55" s="291" t="str">
        <f>IFERROR(VLOOKUP(LEFT($J$3,1)&amp;C55,'RRAA-CCEE'!$B$8:$Z$270,8,0),"")</f>
        <v>Prueba prática</v>
      </c>
      <c r="AT55" s="291">
        <f>IFERROR(VLOOKUP(LEFT($J$3,1)&amp;C55,'RRAA-CCEE'!$B$8:$Z$270,9,0),"")</f>
        <v>0</v>
      </c>
      <c r="AU55" s="291">
        <f>IFERROR(VLOOKUP(LEFT($J$3,1)&amp;C55,'RRAA-CCEE'!$B$8:$Z$270,10,0),"")</f>
        <v>0</v>
      </c>
      <c r="AV55" s="291">
        <f>IFERROR(VLOOKUP(LEFT($J$3,1)&amp;C55,'RRAA-CCEE'!$B$8:$Z$270,11,0),"")</f>
        <v>0</v>
      </c>
      <c r="AW55" s="291">
        <f>IFERROR(VLOOKUP(LEFT($J$3,1)&amp;C55,'RRAA-CCEE'!$B$8:$Z$270,12,0),"")</f>
        <v>0</v>
      </c>
      <c r="AX55" s="291">
        <f>IFERROR(VLOOKUP(LEFT($J$3,1)&amp;C55,'RRAA-CCEE'!$B$8:$Z$270,13,0),"")</f>
        <v>0</v>
      </c>
      <c r="AY55" s="291">
        <f>IFERROR(VLOOKUP(LEFT($J$3,1)&amp;C55,'RRAA-CCEE'!$B$8:$Z$270,14,0),"")</f>
        <v>0</v>
      </c>
      <c r="AZ55" s="291">
        <f>IFERROR(VLOOKUP(LEFT($J$3,1)&amp;C55,'RRAA-CCEE'!$B$8:$Z$270,15,0),"")</f>
        <v>0</v>
      </c>
      <c r="BA55" s="291">
        <f>IFERROR(VLOOKUP(LEFT($J$3,1)&amp;C55,'RRAA-CCEE'!$B$8:$Z$270,16,0),"")</f>
        <v>0</v>
      </c>
      <c r="BB55" s="291">
        <f>IFERROR(VLOOKUP(LEFT($J$3,1)&amp;C55,'RRAA-CCEE'!$B$8:$Z$270,17,0),"")</f>
        <v>0</v>
      </c>
      <c r="BC55" s="291">
        <f>IFERROR(VLOOKUP(LEFT($J$3,1)&amp;C55,'RRAA-CCEE'!$B$8:$Z$270,18,0),"")</f>
        <v>0</v>
      </c>
      <c r="BD55" s="291">
        <f>IFERROR(VLOOKUP(LEFT($J$3,1)&amp;C55,'RRAA-CCEE'!$B$8:$Z$270,19,0),"")</f>
        <v>0</v>
      </c>
      <c r="BE55" s="291">
        <f>IFERROR(VLOOKUP(LEFT($J$3,1)&amp;C55,'RRAA-CCEE'!$B$8:$Z$270,20,0),"")</f>
        <v>0</v>
      </c>
      <c r="BF55" s="291">
        <f>IFERROR(VLOOKUP(LEFT($J$3,1)&amp;C55,'RRAA-CCEE'!$B$8:$Z$270,21,0),"")</f>
        <v>0</v>
      </c>
      <c r="BG55" s="291">
        <f>IFERROR(VLOOKUP(LEFT($J$3,1)&amp;C55,'RRAA-CCEE'!$B$8:$Z$270,22,0),"")</f>
        <v>0</v>
      </c>
      <c r="BH55" s="291">
        <f>IFERROR(VLOOKUP(LEFT($J$3,1)&amp;C55,'RRAA-CCEE'!$B$8:$Z$270,23,0),"")</f>
        <v>0</v>
      </c>
      <c r="BI55" s="291">
        <f>IFERROR(VLOOKUP(LEFT($J$3,1)&amp;C55,'RRAA-CCEE'!$B$8:$Z$270,24,0),"")</f>
        <v>0</v>
      </c>
      <c r="BJ55" s="291">
        <f>IFERROR(VLOOKUP(LEFT($J$3,1)&amp;C55,'RRAA-CCEE'!$B$8:$Z$270,25,0),"")</f>
        <v>0</v>
      </c>
    </row>
    <row r="56" spans="2:62" s="9" customFormat="1">
      <c r="B56" s="432" t="str">
        <f>IFERROR(LEFT(VLOOKUP(LEFT($J$3,1)&amp;C56,'RRAA-CCEE'!$B$8:$E$270,4,0)),"")</f>
        <v/>
      </c>
      <c r="C56" s="318" t="s">
        <v>21</v>
      </c>
      <c r="D56" s="648" t="str">
        <f>IFERROR(VLOOKUP(LEFT($J$3,1)&amp;C56,'RRAA-CCEE'!$B$8:$D$270,3,0),"")</f>
        <v>f) Se han coordinado la limpieza y el mantenimiento con las actividades productivas propias de floristería.</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f>IFERROR(VLOOKUP(LEFT($J$3,1)&amp;C56,'RRAA-CCEE'!$B$8:$Z$270,6,0),"")</f>
        <v>0</v>
      </c>
      <c r="AR56" s="291">
        <f>IFERROR(VLOOKUP(LEFT($J$3,1)&amp;C56,'RRAA-CCEE'!$B$8:$Z$270,7,0),"")</f>
        <v>0</v>
      </c>
      <c r="AS56" s="291" t="str">
        <f>IFERROR(VLOOKUP(LEFT($J$3,1)&amp;C56,'RRAA-CCEE'!$B$8:$Z$270,8,0),"")</f>
        <v>Prueba prática</v>
      </c>
      <c r="AT56" s="291">
        <f>IFERROR(VLOOKUP(LEFT($J$3,1)&amp;C56,'RRAA-CCEE'!$B$8:$Z$270,9,0),"")</f>
        <v>0</v>
      </c>
      <c r="AU56" s="291">
        <f>IFERROR(VLOOKUP(LEFT($J$3,1)&amp;C56,'RRAA-CCEE'!$B$8:$Z$270,10,0),"")</f>
        <v>0</v>
      </c>
      <c r="AV56" s="291">
        <f>IFERROR(VLOOKUP(LEFT($J$3,1)&amp;C56,'RRAA-CCEE'!$B$8:$Z$270,11,0),"")</f>
        <v>0</v>
      </c>
      <c r="AW56" s="291">
        <f>IFERROR(VLOOKUP(LEFT($J$3,1)&amp;C56,'RRAA-CCEE'!$B$8:$Z$270,12,0),"")</f>
        <v>0</v>
      </c>
      <c r="AX56" s="291">
        <f>IFERROR(VLOOKUP(LEFT($J$3,1)&amp;C56,'RRAA-CCEE'!$B$8:$Z$270,13,0),"")</f>
        <v>0</v>
      </c>
      <c r="AY56" s="291">
        <f>IFERROR(VLOOKUP(LEFT($J$3,1)&amp;C56,'RRAA-CCEE'!$B$8:$Z$270,14,0),"")</f>
        <v>0</v>
      </c>
      <c r="AZ56" s="291">
        <f>IFERROR(VLOOKUP(LEFT($J$3,1)&amp;C56,'RRAA-CCEE'!$B$8:$Z$270,15,0),"")</f>
        <v>0</v>
      </c>
      <c r="BA56" s="291">
        <f>IFERROR(VLOOKUP(LEFT($J$3,1)&amp;C56,'RRAA-CCEE'!$B$8:$Z$270,16,0),"")</f>
        <v>0</v>
      </c>
      <c r="BB56" s="291">
        <f>IFERROR(VLOOKUP(LEFT($J$3,1)&amp;C56,'RRAA-CCEE'!$B$8:$Z$270,17,0),"")</f>
        <v>0</v>
      </c>
      <c r="BC56" s="291">
        <f>IFERROR(VLOOKUP(LEFT($J$3,1)&amp;C56,'RRAA-CCEE'!$B$8:$Z$270,18,0),"")</f>
        <v>0</v>
      </c>
      <c r="BD56" s="291">
        <f>IFERROR(VLOOKUP(LEFT($J$3,1)&amp;C56,'RRAA-CCEE'!$B$8:$Z$270,19,0),"")</f>
        <v>0</v>
      </c>
      <c r="BE56" s="291">
        <f>IFERROR(VLOOKUP(LEFT($J$3,1)&amp;C56,'RRAA-CCEE'!$B$8:$Z$270,20,0),"")</f>
        <v>0</v>
      </c>
      <c r="BF56" s="291">
        <f>IFERROR(VLOOKUP(LEFT($J$3,1)&amp;C56,'RRAA-CCEE'!$B$8:$Z$270,21,0),"")</f>
        <v>0</v>
      </c>
      <c r="BG56" s="291">
        <f>IFERROR(VLOOKUP(LEFT($J$3,1)&amp;C56,'RRAA-CCEE'!$B$8:$Z$270,22,0),"")</f>
        <v>0</v>
      </c>
      <c r="BH56" s="291">
        <f>IFERROR(VLOOKUP(LEFT($J$3,1)&amp;C56,'RRAA-CCEE'!$B$8:$Z$270,23,0),"")</f>
        <v>0</v>
      </c>
      <c r="BI56" s="291">
        <f>IFERROR(VLOOKUP(LEFT($J$3,1)&amp;C56,'RRAA-CCEE'!$B$8:$Z$270,24,0),"")</f>
        <v>0</v>
      </c>
      <c r="BJ56" s="291">
        <f>IFERROR(VLOOKUP(LEFT($J$3,1)&amp;C56,'RRAA-CCEE'!$B$8:$Z$270,25,0),"")</f>
        <v>0</v>
      </c>
    </row>
    <row r="57" spans="2:62">
      <c r="B57" s="432" t="str">
        <f>IFERROR(LEFT(VLOOKUP(LEFT($J$3,1)&amp;C57,'RRAA-CCEE'!$B$8:$E$270,4,0)),"")</f>
        <v/>
      </c>
      <c r="C57" s="318" t="s">
        <v>22</v>
      </c>
      <c r="D57" s="648" t="str">
        <f>IFERROR(VLOOKUP(LEFT($J$3,1)&amp;C57,'RRAA-CCEE'!$B$8:$D$270,3,0),"")</f>
        <v>g) Se ha aplicado la normativa de protección ambiental y de prevención de riesgos laborales</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f>IFERROR(VLOOKUP(LEFT($J$3,1)&amp;C57,'RRAA-CCEE'!$B$8:$Z$270,6,0),"")</f>
        <v>0</v>
      </c>
      <c r="AR57" s="291">
        <f>IFERROR(VLOOKUP(LEFT($J$3,1)&amp;C57,'RRAA-CCEE'!$B$8:$Z$270,7,0),"")</f>
        <v>0</v>
      </c>
      <c r="AS57" s="291" t="str">
        <f>IFERROR(VLOOKUP(LEFT($J$3,1)&amp;C57,'RRAA-CCEE'!$B$8:$Z$270,8,0),"")</f>
        <v>Prueba prática</v>
      </c>
      <c r="AT57" s="291">
        <f>IFERROR(VLOOKUP(LEFT($J$3,1)&amp;C57,'RRAA-CCEE'!$B$8:$Z$270,9,0),"")</f>
        <v>0</v>
      </c>
      <c r="AU57" s="291">
        <f>IFERROR(VLOOKUP(LEFT($J$3,1)&amp;C57,'RRAA-CCEE'!$B$8:$Z$270,10,0),"")</f>
        <v>0</v>
      </c>
      <c r="AV57" s="291">
        <f>IFERROR(VLOOKUP(LEFT($J$3,1)&amp;C57,'RRAA-CCEE'!$B$8:$Z$270,11,0),"")</f>
        <v>0</v>
      </c>
      <c r="AW57" s="291">
        <f>IFERROR(VLOOKUP(LEFT($J$3,1)&amp;C57,'RRAA-CCEE'!$B$8:$Z$270,12,0),"")</f>
        <v>0</v>
      </c>
      <c r="AX57" s="291">
        <f>IFERROR(VLOOKUP(LEFT($J$3,1)&amp;C57,'RRAA-CCEE'!$B$8:$Z$270,13,0),"")</f>
        <v>0</v>
      </c>
      <c r="AY57" s="291">
        <f>IFERROR(VLOOKUP(LEFT($J$3,1)&amp;C57,'RRAA-CCEE'!$B$8:$Z$270,14,0),"")</f>
        <v>0</v>
      </c>
      <c r="AZ57" s="291">
        <f>IFERROR(VLOOKUP(LEFT($J$3,1)&amp;C57,'RRAA-CCEE'!$B$8:$Z$270,15,0),"")</f>
        <v>0</v>
      </c>
      <c r="BA57" s="291">
        <f>IFERROR(VLOOKUP(LEFT($J$3,1)&amp;C57,'RRAA-CCEE'!$B$8:$Z$270,16,0),"")</f>
        <v>0</v>
      </c>
      <c r="BB57" s="291">
        <f>IFERROR(VLOOKUP(LEFT($J$3,1)&amp;C57,'RRAA-CCEE'!$B$8:$Z$270,17,0),"")</f>
        <v>0</v>
      </c>
      <c r="BC57" s="291">
        <f>IFERROR(VLOOKUP(LEFT($J$3,1)&amp;C57,'RRAA-CCEE'!$B$8:$Z$270,18,0),"")</f>
        <v>0</v>
      </c>
      <c r="BD57" s="291">
        <f>IFERROR(VLOOKUP(LEFT($J$3,1)&amp;C57,'RRAA-CCEE'!$B$8:$Z$270,19,0),"")</f>
        <v>0</v>
      </c>
      <c r="BE57" s="291">
        <f>IFERROR(VLOOKUP(LEFT($J$3,1)&amp;C57,'RRAA-CCEE'!$B$8:$Z$270,20,0),"")</f>
        <v>0</v>
      </c>
      <c r="BF57" s="291">
        <f>IFERROR(VLOOKUP(LEFT($J$3,1)&amp;C57,'RRAA-CCEE'!$B$8:$Z$270,21,0),"")</f>
        <v>0</v>
      </c>
      <c r="BG57" s="291">
        <f>IFERROR(VLOOKUP(LEFT($J$3,1)&amp;C57,'RRAA-CCEE'!$B$8:$Z$270,22,0),"")</f>
        <v>0</v>
      </c>
      <c r="BH57" s="291">
        <f>IFERROR(VLOOKUP(LEFT($J$3,1)&amp;C57,'RRAA-CCEE'!$B$8:$Z$270,23,0),"")</f>
        <v>0</v>
      </c>
      <c r="BI57" s="291">
        <f>IFERROR(VLOOKUP(LEFT($J$3,1)&amp;C57,'RRAA-CCEE'!$B$8:$Z$270,24,0),"")</f>
        <v>0</v>
      </c>
      <c r="BJ57" s="291">
        <f>IFERROR(VLOOKUP(LEFT($J$3,1)&amp;C57,'RRAA-CCEE'!$B$8:$Z$270,25,0),"")</f>
        <v>0</v>
      </c>
    </row>
    <row r="58" spans="2:62">
      <c r="B58" s="432" t="str">
        <f>IFERROR(LEFT(VLOOKUP(LEFT($J$3,1)&amp;C58,'RRAA-CCEE'!$B$8:$E$270,4,0)),"")</f>
        <v/>
      </c>
      <c r="C58" s="318" t="s">
        <v>23</v>
      </c>
      <c r="D58" s="648" t="str">
        <f>IFERROR(VLOOKUP(LEFT($J$3,1)&amp;C58,'RRAA-CCEE'!$B$8:$D$270,3,0),"")</f>
        <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
      </c>
      <c r="AR58" s="291" t="str">
        <f>IFERROR(VLOOKUP(LEFT($J$3,1)&amp;C58,'RRAA-CCEE'!$B$8:$Z$270,7,0),"")</f>
        <v/>
      </c>
      <c r="AS58" s="291" t="str">
        <f>IFERROR(VLOOKUP(LEFT($J$3,1)&amp;C58,'RRAA-CCEE'!$B$8:$Z$270,8,0),"")</f>
        <v/>
      </c>
      <c r="AT58" s="291" t="str">
        <f>IFERROR(VLOOKUP(LEFT($J$3,1)&amp;C58,'RRAA-CCEE'!$B$8:$Z$270,9,0),"")</f>
        <v/>
      </c>
      <c r="AU58" s="291" t="str">
        <f>IFERROR(VLOOKUP(LEFT($J$3,1)&amp;C58,'RRAA-CCEE'!$B$8:$Z$270,10,0),"")</f>
        <v/>
      </c>
      <c r="AV58" s="291" t="str">
        <f>IFERROR(VLOOKUP(LEFT($J$3,1)&amp;C58,'RRAA-CCEE'!$B$8:$Z$270,11,0),"")</f>
        <v/>
      </c>
      <c r="AW58" s="291" t="str">
        <f>IFERROR(VLOOKUP(LEFT($J$3,1)&amp;C58,'RRAA-CCEE'!$B$8:$Z$270,12,0),"")</f>
        <v/>
      </c>
      <c r="AX58" s="291" t="str">
        <f>IFERROR(VLOOKUP(LEFT($J$3,1)&amp;C58,'RRAA-CCEE'!$B$8:$Z$270,13,0),"")</f>
        <v/>
      </c>
      <c r="AY58" s="291" t="str">
        <f>IFERROR(VLOOKUP(LEFT($J$3,1)&amp;C58,'RRAA-CCEE'!$B$8:$Z$270,14,0),"")</f>
        <v/>
      </c>
      <c r="AZ58" s="291" t="str">
        <f>IFERROR(VLOOKUP(LEFT($J$3,1)&amp;C58,'RRAA-CCEE'!$B$8:$Z$270,15,0),"")</f>
        <v/>
      </c>
      <c r="BA58" s="291" t="str">
        <f>IFERROR(VLOOKUP(LEFT($J$3,1)&amp;C58,'RRAA-CCEE'!$B$8:$Z$270,16,0),"")</f>
        <v/>
      </c>
      <c r="BB58" s="291" t="str">
        <f>IFERROR(VLOOKUP(LEFT($J$3,1)&amp;C58,'RRAA-CCEE'!$B$8:$Z$270,17,0),"")</f>
        <v/>
      </c>
      <c r="BC58" s="291" t="str">
        <f>IFERROR(VLOOKUP(LEFT($J$3,1)&amp;C58,'RRAA-CCEE'!$B$8:$Z$270,18,0),"")</f>
        <v/>
      </c>
      <c r="BD58" s="291" t="str">
        <f>IFERROR(VLOOKUP(LEFT($J$3,1)&amp;C58,'RRAA-CCEE'!$B$8:$Z$270,19,0),"")</f>
        <v/>
      </c>
      <c r="BE58" s="291" t="str">
        <f>IFERROR(VLOOKUP(LEFT($J$3,1)&amp;C58,'RRAA-CCEE'!$B$8:$Z$270,20,0),"")</f>
        <v/>
      </c>
      <c r="BF58" s="291" t="str">
        <f>IFERROR(VLOOKUP(LEFT($J$3,1)&amp;C58,'RRAA-CCEE'!$B$8:$Z$270,21,0),"")</f>
        <v/>
      </c>
      <c r="BG58" s="291" t="str">
        <f>IFERROR(VLOOKUP(LEFT($J$3,1)&amp;C58,'RRAA-CCEE'!$B$8:$Z$270,22,0),"")</f>
        <v/>
      </c>
      <c r="BH58" s="291" t="str">
        <f>IFERROR(VLOOKUP(LEFT($J$3,1)&amp;C58,'RRAA-CCEE'!$B$8:$Z$270,23,0),"")</f>
        <v/>
      </c>
      <c r="BI58" s="291" t="str">
        <f>IFERROR(VLOOKUP(LEFT($J$3,1)&amp;C58,'RRAA-CCEE'!$B$8:$Z$270,24,0),"")</f>
        <v/>
      </c>
      <c r="BJ58" s="291" t="str">
        <f>IFERROR(VLOOKUP(LEFT($J$3,1)&amp;C58,'RRAA-CCEE'!$B$8:$Z$270,25,0),"")</f>
        <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7</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f t="shared" si="12"/>
        <v>3</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xml:space="preserve">3. Organización del taller y planificación del trabajo.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33" priority="17" stopIfTrue="1" operator="greaterThanOrEqual">
      <formula>5</formula>
    </cfRule>
    <cfRule type="cellIs" dxfId="132" priority="18" stopIfTrue="1" operator="between">
      <formula>4</formula>
      <formula>49999999</formula>
    </cfRule>
    <cfRule type="cellIs" dxfId="131" priority="19" stopIfTrue="1" operator="lessThan">
      <formula>4</formula>
    </cfRule>
  </conditionalFormatting>
  <conditionalFormatting sqref="AK50:AK77">
    <cfRule type="containsBlanks" priority="14" stopIfTrue="1">
      <formula>LEN(TRIM(AK50))=0</formula>
    </cfRule>
    <cfRule type="cellIs" dxfId="130" priority="15" stopIfTrue="1" operator="greaterThan">
      <formula>0</formula>
    </cfRule>
  </conditionalFormatting>
  <conditionalFormatting sqref="B51:B77">
    <cfRule type="containsText" dxfId="129" priority="13" operator="containsText" text="B">
      <formula>NOT(ISERROR(SEARCH("B",B51)))</formula>
    </cfRule>
  </conditionalFormatting>
  <conditionalFormatting sqref="J7:AJ7">
    <cfRule type="containsText" dxfId="128" priority="12" operator="containsText" text="B">
      <formula>NOT(ISERROR(SEARCH("B",J7)))</formula>
    </cfRule>
  </conditionalFormatting>
  <conditionalFormatting sqref="I10">
    <cfRule type="cellIs" dxfId="127" priority="9" operator="equal">
      <formula>1</formula>
    </cfRule>
    <cfRule type="cellIs" dxfId="126" priority="10" operator="lessThan">
      <formula>1</formula>
    </cfRule>
    <cfRule type="cellIs" dxfId="125" priority="11" operator="greaterThan">
      <formula>1</formula>
    </cfRule>
  </conditionalFormatting>
  <conditionalFormatting sqref="G48:I48">
    <cfRule type="containsBlanks" priority="5" stopIfTrue="1">
      <formula>LEN(TRIM(G48))=0</formula>
    </cfRule>
    <cfRule type="cellIs" dxfId="124" priority="6" stopIfTrue="1" operator="greaterThanOrEqual">
      <formula>5</formula>
    </cfRule>
    <cfRule type="cellIs" dxfId="123" priority="7" stopIfTrue="1" operator="between">
      <formula>4</formula>
      <formula>49999999</formula>
    </cfRule>
    <cfRule type="cellIs" dxfId="122" priority="8" stopIfTrue="1" operator="lessThan">
      <formula>4</formula>
    </cfRule>
  </conditionalFormatting>
  <conditionalFormatting sqref="G48:I48">
    <cfRule type="containsBlanks" priority="1" stopIfTrue="1">
      <formula>LEN(TRIM(G48))=0</formula>
    </cfRule>
    <cfRule type="cellIs" dxfId="121" priority="2" stopIfTrue="1" operator="greaterThanOrEqual">
      <formula>5</formula>
    </cfRule>
    <cfRule type="cellIs" dxfId="120" priority="3" stopIfTrue="1" operator="between">
      <formula>4</formula>
      <formula>49999999</formula>
    </cfRule>
    <cfRule type="cellIs" dxfId="119"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5.42578125" style="1" customWidth="1"/>
    <col min="41" max="41" width="4.28515625" style="1" customWidth="1"/>
    <col min="42" max="42" width="5.140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t="str">
        <f>VLOOKUP(AK3,'RRAA-UUTT-I'!O6:P15,2,TRUE)</f>
        <v>4. Controla y organiza el almacenaje y conservación de materias primas, materiales y productos habituales en floristería, describiendo los sistemas y técnicas asociadas.</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4</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4. Limpieza y mantenimiento de instalaciones, maquinaria y herramientas de floristería.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a) Se han caracterizado los sistemas y equipos de almacenaje.</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f>IFERROR(VLOOKUP(LEFT($J$3,1)&amp;C51,'RRAA-CCEE'!$B$8:$Z$270,6,0),"")</f>
        <v>0</v>
      </c>
      <c r="AR51" s="291">
        <f>IFERROR(VLOOKUP(LEFT($J$3,1)&amp;C51,'RRAA-CCEE'!$B$8:$Z$270,7,0),"")</f>
        <v>0</v>
      </c>
      <c r="AS51" s="291">
        <f>IFERROR(VLOOKUP(LEFT($J$3,1)&amp;C51,'RRAA-CCEE'!$B$8:$Z$270,8,0),"")</f>
        <v>0</v>
      </c>
      <c r="AT51" s="291" t="str">
        <f>IFERROR(VLOOKUP(LEFT($J$3,1)&amp;C51,'RRAA-CCEE'!$B$8:$Z$270,9,0),"")</f>
        <v>Prueba prática</v>
      </c>
      <c r="AU51" s="291">
        <f>IFERROR(VLOOKUP(LEFT($J$3,1)&amp;C51,'RRAA-CCEE'!$B$8:$Z$270,10,0),"")</f>
        <v>0</v>
      </c>
      <c r="AV51" s="291">
        <f>IFERROR(VLOOKUP(LEFT($J$3,1)&amp;C51,'RRAA-CCEE'!$B$8:$Z$270,11,0),"")</f>
        <v>0</v>
      </c>
      <c r="AW51" s="291">
        <f>IFERROR(VLOOKUP(LEFT($J$3,1)&amp;C51,'RRAA-CCEE'!$B$8:$Z$270,12,0),"")</f>
        <v>0</v>
      </c>
      <c r="AX51" s="291">
        <f>IFERROR(VLOOKUP(LEFT($J$3,1)&amp;C51,'RRAA-CCEE'!$B$8:$Z$270,13,0),"")</f>
        <v>0</v>
      </c>
      <c r="AY51" s="291">
        <f>IFERROR(VLOOKUP(LEFT($J$3,1)&amp;C51,'RRAA-CCEE'!$B$8:$Z$270,14,0),"")</f>
        <v>0</v>
      </c>
      <c r="AZ51" s="291">
        <f>IFERROR(VLOOKUP(LEFT($J$3,1)&amp;C51,'RRAA-CCEE'!$B$8:$Z$270,15,0),"")</f>
        <v>0</v>
      </c>
      <c r="BA51" s="291">
        <f>IFERROR(VLOOKUP(LEFT($J$3,1)&amp;C51,'RRAA-CCEE'!$B$8:$Z$270,16,0),"")</f>
        <v>0</v>
      </c>
      <c r="BB51" s="291">
        <f>IFERROR(VLOOKUP(LEFT($J$3,1)&amp;C51,'RRAA-CCEE'!$B$8:$Z$270,17,0),"")</f>
        <v>0</v>
      </c>
      <c r="BC51" s="291">
        <f>IFERROR(VLOOKUP(LEFT($J$3,1)&amp;C51,'RRAA-CCEE'!$B$8:$Z$270,18,0),"")</f>
        <v>0</v>
      </c>
      <c r="BD51" s="291">
        <f>IFERROR(VLOOKUP(LEFT($J$3,1)&amp;C51,'RRAA-CCEE'!$B$8:$Z$270,19,0),"")</f>
        <v>0</v>
      </c>
      <c r="BE51" s="291">
        <f>IFERROR(VLOOKUP(LEFT($J$3,1)&amp;C51,'RRAA-CCEE'!$B$8:$Z$270,20,0),"")</f>
        <v>0</v>
      </c>
      <c r="BF51" s="291">
        <f>IFERROR(VLOOKUP(LEFT($J$3,1)&amp;C51,'RRAA-CCEE'!$B$8:$Z$270,21,0),"")</f>
        <v>0</v>
      </c>
      <c r="BG51" s="291">
        <f>IFERROR(VLOOKUP(LEFT($J$3,1)&amp;C51,'RRAA-CCEE'!$B$8:$Z$270,22,0),"")</f>
        <v>0</v>
      </c>
      <c r="BH51" s="291">
        <f>IFERROR(VLOOKUP(LEFT($J$3,1)&amp;C51,'RRAA-CCEE'!$B$8:$Z$270,23,0),"")</f>
        <v>0</v>
      </c>
      <c r="BI51" s="291">
        <f>IFERROR(VLOOKUP(LEFT($J$3,1)&amp;C51,'RRAA-CCEE'!$B$8:$Z$270,24,0),"")</f>
        <v>0</v>
      </c>
      <c r="BJ51" s="291">
        <f>IFERROR(VLOOKUP(LEFT($J$3,1)&amp;C51,'RRAA-CCEE'!$B$8:$Z$270,25,0),"")</f>
        <v>0</v>
      </c>
    </row>
    <row r="52" spans="2:62" s="9" customFormat="1">
      <c r="B52" s="432" t="str">
        <f>IFERROR(LEFT(VLOOKUP(LEFT($J$3,1)&amp;C52,'RRAA-CCEE'!$B$8:$E$270,4,0)),"")</f>
        <v/>
      </c>
      <c r="C52" s="318" t="s">
        <v>17</v>
      </c>
      <c r="D52" s="648" t="str">
        <f>IFERROR(VLOOKUP(LEFT($J$3,1)&amp;C52,'RRAA-CCEE'!$B$8:$D$270,3,0),"")</f>
        <v>b) Se han clasificado y colocado las materias primas y materiales.</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f>IFERROR(VLOOKUP(LEFT($J$3,1)&amp;C52,'RRAA-CCEE'!$B$8:$Z$270,6,0),"")</f>
        <v>0</v>
      </c>
      <c r="AR52" s="291">
        <f>IFERROR(VLOOKUP(LEFT($J$3,1)&amp;C52,'RRAA-CCEE'!$B$8:$Z$270,7,0),"")</f>
        <v>0</v>
      </c>
      <c r="AS52" s="291">
        <f>IFERROR(VLOOKUP(LEFT($J$3,1)&amp;C52,'RRAA-CCEE'!$B$8:$Z$270,8,0),"")</f>
        <v>0</v>
      </c>
      <c r="AT52" s="291" t="str">
        <f>IFERROR(VLOOKUP(LEFT($J$3,1)&amp;C52,'RRAA-CCEE'!$B$8:$Z$270,9,0),"")</f>
        <v>Prueba prática</v>
      </c>
      <c r="AU52" s="291">
        <f>IFERROR(VLOOKUP(LEFT($J$3,1)&amp;C52,'RRAA-CCEE'!$B$8:$Z$270,10,0),"")</f>
        <v>0</v>
      </c>
      <c r="AV52" s="291">
        <f>IFERROR(VLOOKUP(LEFT($J$3,1)&amp;C52,'RRAA-CCEE'!$B$8:$Z$270,11,0),"")</f>
        <v>0</v>
      </c>
      <c r="AW52" s="291">
        <f>IFERROR(VLOOKUP(LEFT($J$3,1)&amp;C52,'RRAA-CCEE'!$B$8:$Z$270,12,0),"")</f>
        <v>0</v>
      </c>
      <c r="AX52" s="291">
        <f>IFERROR(VLOOKUP(LEFT($J$3,1)&amp;C52,'RRAA-CCEE'!$B$8:$Z$270,13,0),"")</f>
        <v>0</v>
      </c>
      <c r="AY52" s="291">
        <f>IFERROR(VLOOKUP(LEFT($J$3,1)&amp;C52,'RRAA-CCEE'!$B$8:$Z$270,14,0),"")</f>
        <v>0</v>
      </c>
      <c r="AZ52" s="291">
        <f>IFERROR(VLOOKUP(LEFT($J$3,1)&amp;C52,'RRAA-CCEE'!$B$8:$Z$270,15,0),"")</f>
        <v>0</v>
      </c>
      <c r="BA52" s="291">
        <f>IFERROR(VLOOKUP(LEFT($J$3,1)&amp;C52,'RRAA-CCEE'!$B$8:$Z$270,16,0),"")</f>
        <v>0</v>
      </c>
      <c r="BB52" s="291">
        <f>IFERROR(VLOOKUP(LEFT($J$3,1)&amp;C52,'RRAA-CCEE'!$B$8:$Z$270,17,0),"")</f>
        <v>0</v>
      </c>
      <c r="BC52" s="291">
        <f>IFERROR(VLOOKUP(LEFT($J$3,1)&amp;C52,'RRAA-CCEE'!$B$8:$Z$270,18,0),"")</f>
        <v>0</v>
      </c>
      <c r="BD52" s="291">
        <f>IFERROR(VLOOKUP(LEFT($J$3,1)&amp;C52,'RRAA-CCEE'!$B$8:$Z$270,19,0),"")</f>
        <v>0</v>
      </c>
      <c r="BE52" s="291">
        <f>IFERROR(VLOOKUP(LEFT($J$3,1)&amp;C52,'RRAA-CCEE'!$B$8:$Z$270,20,0),"")</f>
        <v>0</v>
      </c>
      <c r="BF52" s="291">
        <f>IFERROR(VLOOKUP(LEFT($J$3,1)&amp;C52,'RRAA-CCEE'!$B$8:$Z$270,21,0),"")</f>
        <v>0</v>
      </c>
      <c r="BG52" s="291">
        <f>IFERROR(VLOOKUP(LEFT($J$3,1)&amp;C52,'RRAA-CCEE'!$B$8:$Z$270,22,0),"")</f>
        <v>0</v>
      </c>
      <c r="BH52" s="291">
        <f>IFERROR(VLOOKUP(LEFT($J$3,1)&amp;C52,'RRAA-CCEE'!$B$8:$Z$270,23,0),"")</f>
        <v>0</v>
      </c>
      <c r="BI52" s="291">
        <f>IFERROR(VLOOKUP(LEFT($J$3,1)&amp;C52,'RRAA-CCEE'!$B$8:$Z$270,24,0),"")</f>
        <v>0</v>
      </c>
      <c r="BJ52" s="291">
        <f>IFERROR(VLOOKUP(LEFT($J$3,1)&amp;C52,'RRAA-CCEE'!$B$8:$Z$270,25,0),"")</f>
        <v>0</v>
      </c>
    </row>
    <row r="53" spans="2:62" s="9" customFormat="1">
      <c r="B53" s="432" t="str">
        <f>IFERROR(LEFT(VLOOKUP(LEFT($J$3,1)&amp;C53,'RRAA-CCEE'!$B$8:$E$270,4,0)),"")</f>
        <v/>
      </c>
      <c r="C53" s="318" t="s">
        <v>18</v>
      </c>
      <c r="D53" s="648" t="str">
        <f>IFERROR(VLOOKUP(LEFT($J$3,1)&amp;C53,'RRAA-CCEE'!$B$8:$D$270,3,0),"")</f>
        <v>c) Se han controlado los parámetros de la cámara frigorífica.</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f>IFERROR(VLOOKUP(LEFT($J$3,1)&amp;C53,'RRAA-CCEE'!$B$8:$Z$270,6,0),"")</f>
        <v>0</v>
      </c>
      <c r="AR53" s="291">
        <f>IFERROR(VLOOKUP(LEFT($J$3,1)&amp;C53,'RRAA-CCEE'!$B$8:$Z$270,7,0),"")</f>
        <v>0</v>
      </c>
      <c r="AS53" s="291">
        <f>IFERROR(VLOOKUP(LEFT($J$3,1)&amp;C53,'RRAA-CCEE'!$B$8:$Z$270,8,0),"")</f>
        <v>0</v>
      </c>
      <c r="AT53" s="291" t="str">
        <f>IFERROR(VLOOKUP(LEFT($J$3,1)&amp;C53,'RRAA-CCEE'!$B$8:$Z$270,9,0),"")</f>
        <v>Prueba escrita</v>
      </c>
      <c r="AU53" s="291">
        <f>IFERROR(VLOOKUP(LEFT($J$3,1)&amp;C53,'RRAA-CCEE'!$B$8:$Z$270,10,0),"")</f>
        <v>0</v>
      </c>
      <c r="AV53" s="291">
        <f>IFERROR(VLOOKUP(LEFT($J$3,1)&amp;C53,'RRAA-CCEE'!$B$8:$Z$270,11,0),"")</f>
        <v>0</v>
      </c>
      <c r="AW53" s="291">
        <f>IFERROR(VLOOKUP(LEFT($J$3,1)&amp;C53,'RRAA-CCEE'!$B$8:$Z$270,12,0),"")</f>
        <v>0</v>
      </c>
      <c r="AX53" s="291">
        <f>IFERROR(VLOOKUP(LEFT($J$3,1)&amp;C53,'RRAA-CCEE'!$B$8:$Z$270,13,0),"")</f>
        <v>0</v>
      </c>
      <c r="AY53" s="291">
        <f>IFERROR(VLOOKUP(LEFT($J$3,1)&amp;C53,'RRAA-CCEE'!$B$8:$Z$270,14,0),"")</f>
        <v>0</v>
      </c>
      <c r="AZ53" s="291">
        <f>IFERROR(VLOOKUP(LEFT($J$3,1)&amp;C53,'RRAA-CCEE'!$B$8:$Z$270,15,0),"")</f>
        <v>0</v>
      </c>
      <c r="BA53" s="291">
        <f>IFERROR(VLOOKUP(LEFT($J$3,1)&amp;C53,'RRAA-CCEE'!$B$8:$Z$270,16,0),"")</f>
        <v>0</v>
      </c>
      <c r="BB53" s="291">
        <f>IFERROR(VLOOKUP(LEFT($J$3,1)&amp;C53,'RRAA-CCEE'!$B$8:$Z$270,17,0),"")</f>
        <v>0</v>
      </c>
      <c r="BC53" s="291">
        <f>IFERROR(VLOOKUP(LEFT($J$3,1)&amp;C53,'RRAA-CCEE'!$B$8:$Z$270,18,0),"")</f>
        <v>0</v>
      </c>
      <c r="BD53" s="291">
        <f>IFERROR(VLOOKUP(LEFT($J$3,1)&amp;C53,'RRAA-CCEE'!$B$8:$Z$270,19,0),"")</f>
        <v>0</v>
      </c>
      <c r="BE53" s="291">
        <f>IFERROR(VLOOKUP(LEFT($J$3,1)&amp;C53,'RRAA-CCEE'!$B$8:$Z$270,20,0),"")</f>
        <v>0</v>
      </c>
      <c r="BF53" s="291">
        <f>IFERROR(VLOOKUP(LEFT($J$3,1)&amp;C53,'RRAA-CCEE'!$B$8:$Z$270,21,0),"")</f>
        <v>0</v>
      </c>
      <c r="BG53" s="291">
        <f>IFERROR(VLOOKUP(LEFT($J$3,1)&amp;C53,'RRAA-CCEE'!$B$8:$Z$270,22,0),"")</f>
        <v>0</v>
      </c>
      <c r="BH53" s="291">
        <f>IFERROR(VLOOKUP(LEFT($J$3,1)&amp;C53,'RRAA-CCEE'!$B$8:$Z$270,23,0),"")</f>
        <v>0</v>
      </c>
      <c r="BI53" s="291">
        <f>IFERROR(VLOOKUP(LEFT($J$3,1)&amp;C53,'RRAA-CCEE'!$B$8:$Z$270,24,0),"")</f>
        <v>0</v>
      </c>
      <c r="BJ53" s="291">
        <f>IFERROR(VLOOKUP(LEFT($J$3,1)&amp;C53,'RRAA-CCEE'!$B$8:$Z$270,25,0),"")</f>
        <v>0</v>
      </c>
    </row>
    <row r="54" spans="2:62" s="9" customFormat="1">
      <c r="B54" s="432" t="str">
        <f>IFERROR(LEFT(VLOOKUP(LEFT($J$3,1)&amp;C54,'RRAA-CCEE'!$B$8:$E$270,4,0)),"")</f>
        <v/>
      </c>
      <c r="C54" s="318" t="s">
        <v>19</v>
      </c>
      <c r="D54" s="648" t="str">
        <f>IFERROR(VLOOKUP(LEFT($J$3,1)&amp;C54,'RRAA-CCEE'!$B$8:$D$270,3,0),"")</f>
        <v>d) Se han conservado las materias primas y los productos finales.</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f>IFERROR(VLOOKUP(LEFT($J$3,1)&amp;C54,'RRAA-CCEE'!$B$8:$Z$270,6,0),"")</f>
        <v>0</v>
      </c>
      <c r="AR54" s="291">
        <f>IFERROR(VLOOKUP(LEFT($J$3,1)&amp;C54,'RRAA-CCEE'!$B$8:$Z$270,7,0),"")</f>
        <v>0</v>
      </c>
      <c r="AS54" s="291">
        <f>IFERROR(VLOOKUP(LEFT($J$3,1)&amp;C54,'RRAA-CCEE'!$B$8:$Z$270,8,0),"")</f>
        <v>0</v>
      </c>
      <c r="AT54" s="291" t="str">
        <f>IFERROR(VLOOKUP(LEFT($J$3,1)&amp;C54,'RRAA-CCEE'!$B$8:$Z$270,9,0),"")</f>
        <v>Prueba prática</v>
      </c>
      <c r="AU54" s="291">
        <f>IFERROR(VLOOKUP(LEFT($J$3,1)&amp;C54,'RRAA-CCEE'!$B$8:$Z$270,10,0),"")</f>
        <v>0</v>
      </c>
      <c r="AV54" s="291">
        <f>IFERROR(VLOOKUP(LEFT($J$3,1)&amp;C54,'RRAA-CCEE'!$B$8:$Z$270,11,0),"")</f>
        <v>0</v>
      </c>
      <c r="AW54" s="291">
        <f>IFERROR(VLOOKUP(LEFT($J$3,1)&amp;C54,'RRAA-CCEE'!$B$8:$Z$270,12,0),"")</f>
        <v>0</v>
      </c>
      <c r="AX54" s="291">
        <f>IFERROR(VLOOKUP(LEFT($J$3,1)&amp;C54,'RRAA-CCEE'!$B$8:$Z$270,13,0),"")</f>
        <v>0</v>
      </c>
      <c r="AY54" s="291">
        <f>IFERROR(VLOOKUP(LEFT($J$3,1)&amp;C54,'RRAA-CCEE'!$B$8:$Z$270,14,0),"")</f>
        <v>0</v>
      </c>
      <c r="AZ54" s="291">
        <f>IFERROR(VLOOKUP(LEFT($J$3,1)&amp;C54,'RRAA-CCEE'!$B$8:$Z$270,15,0),"")</f>
        <v>0</v>
      </c>
      <c r="BA54" s="291">
        <f>IFERROR(VLOOKUP(LEFT($J$3,1)&amp;C54,'RRAA-CCEE'!$B$8:$Z$270,16,0),"")</f>
        <v>0</v>
      </c>
      <c r="BB54" s="291">
        <f>IFERROR(VLOOKUP(LEFT($J$3,1)&amp;C54,'RRAA-CCEE'!$B$8:$Z$270,17,0),"")</f>
        <v>0</v>
      </c>
      <c r="BC54" s="291">
        <f>IFERROR(VLOOKUP(LEFT($J$3,1)&amp;C54,'RRAA-CCEE'!$B$8:$Z$270,18,0),"")</f>
        <v>0</v>
      </c>
      <c r="BD54" s="291">
        <f>IFERROR(VLOOKUP(LEFT($J$3,1)&amp;C54,'RRAA-CCEE'!$B$8:$Z$270,19,0),"")</f>
        <v>0</v>
      </c>
      <c r="BE54" s="291">
        <f>IFERROR(VLOOKUP(LEFT($J$3,1)&amp;C54,'RRAA-CCEE'!$B$8:$Z$270,20,0),"")</f>
        <v>0</v>
      </c>
      <c r="BF54" s="291">
        <f>IFERROR(VLOOKUP(LEFT($J$3,1)&amp;C54,'RRAA-CCEE'!$B$8:$Z$270,21,0),"")</f>
        <v>0</v>
      </c>
      <c r="BG54" s="291">
        <f>IFERROR(VLOOKUP(LEFT($J$3,1)&amp;C54,'RRAA-CCEE'!$B$8:$Z$270,22,0),"")</f>
        <v>0</v>
      </c>
      <c r="BH54" s="291">
        <f>IFERROR(VLOOKUP(LEFT($J$3,1)&amp;C54,'RRAA-CCEE'!$B$8:$Z$270,23,0),"")</f>
        <v>0</v>
      </c>
      <c r="BI54" s="291">
        <f>IFERROR(VLOOKUP(LEFT($J$3,1)&amp;C54,'RRAA-CCEE'!$B$8:$Z$270,24,0),"")</f>
        <v>0</v>
      </c>
      <c r="BJ54" s="291">
        <f>IFERROR(VLOOKUP(LEFT($J$3,1)&amp;C54,'RRAA-CCEE'!$B$8:$Z$270,25,0),"")</f>
        <v>0</v>
      </c>
    </row>
    <row r="55" spans="2:62" s="9" customFormat="1">
      <c r="B55" s="432" t="str">
        <f>IFERROR(LEFT(VLOOKUP(LEFT($J$3,1)&amp;C55,'RRAA-CCEE'!$B$8:$E$270,4,0)),"")</f>
        <v/>
      </c>
      <c r="C55" s="318" t="s">
        <v>20</v>
      </c>
      <c r="D55" s="648" t="str">
        <f>IFERROR(VLOOKUP(LEFT($J$3,1)&amp;C55,'RRAA-CCEE'!$B$8:$D$270,3,0),"")</f>
        <v>e) Se ha realizado el inventario para controlar las existencias.</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f>IFERROR(VLOOKUP(LEFT($J$3,1)&amp;C55,'RRAA-CCEE'!$B$8:$Z$270,6,0),"")</f>
        <v>0</v>
      </c>
      <c r="AR55" s="291">
        <f>IFERROR(VLOOKUP(LEFT($J$3,1)&amp;C55,'RRAA-CCEE'!$B$8:$Z$270,7,0),"")</f>
        <v>0</v>
      </c>
      <c r="AS55" s="291">
        <f>IFERROR(VLOOKUP(LEFT($J$3,1)&amp;C55,'RRAA-CCEE'!$B$8:$Z$270,8,0),"")</f>
        <v>0</v>
      </c>
      <c r="AT55" s="291" t="str">
        <f>IFERROR(VLOOKUP(LEFT($J$3,1)&amp;C55,'RRAA-CCEE'!$B$8:$Z$270,9,0),"")</f>
        <v>Prueba prática</v>
      </c>
      <c r="AU55" s="291">
        <f>IFERROR(VLOOKUP(LEFT($J$3,1)&amp;C55,'RRAA-CCEE'!$B$8:$Z$270,10,0),"")</f>
        <v>0</v>
      </c>
      <c r="AV55" s="291">
        <f>IFERROR(VLOOKUP(LEFT($J$3,1)&amp;C55,'RRAA-CCEE'!$B$8:$Z$270,11,0),"")</f>
        <v>0</v>
      </c>
      <c r="AW55" s="291">
        <f>IFERROR(VLOOKUP(LEFT($J$3,1)&amp;C55,'RRAA-CCEE'!$B$8:$Z$270,12,0),"")</f>
        <v>0</v>
      </c>
      <c r="AX55" s="291">
        <f>IFERROR(VLOOKUP(LEFT($J$3,1)&amp;C55,'RRAA-CCEE'!$B$8:$Z$270,13,0),"")</f>
        <v>0</v>
      </c>
      <c r="AY55" s="291">
        <f>IFERROR(VLOOKUP(LEFT($J$3,1)&amp;C55,'RRAA-CCEE'!$B$8:$Z$270,14,0),"")</f>
        <v>0</v>
      </c>
      <c r="AZ55" s="291">
        <f>IFERROR(VLOOKUP(LEFT($J$3,1)&amp;C55,'RRAA-CCEE'!$B$8:$Z$270,15,0),"")</f>
        <v>0</v>
      </c>
      <c r="BA55" s="291">
        <f>IFERROR(VLOOKUP(LEFT($J$3,1)&amp;C55,'RRAA-CCEE'!$B$8:$Z$270,16,0),"")</f>
        <v>0</v>
      </c>
      <c r="BB55" s="291">
        <f>IFERROR(VLOOKUP(LEFT($J$3,1)&amp;C55,'RRAA-CCEE'!$B$8:$Z$270,17,0),"")</f>
        <v>0</v>
      </c>
      <c r="BC55" s="291">
        <f>IFERROR(VLOOKUP(LEFT($J$3,1)&amp;C55,'RRAA-CCEE'!$B$8:$Z$270,18,0),"")</f>
        <v>0</v>
      </c>
      <c r="BD55" s="291">
        <f>IFERROR(VLOOKUP(LEFT($J$3,1)&amp;C55,'RRAA-CCEE'!$B$8:$Z$270,19,0),"")</f>
        <v>0</v>
      </c>
      <c r="BE55" s="291">
        <f>IFERROR(VLOOKUP(LEFT($J$3,1)&amp;C55,'RRAA-CCEE'!$B$8:$Z$270,20,0),"")</f>
        <v>0</v>
      </c>
      <c r="BF55" s="291">
        <f>IFERROR(VLOOKUP(LEFT($J$3,1)&amp;C55,'RRAA-CCEE'!$B$8:$Z$270,21,0),"")</f>
        <v>0</v>
      </c>
      <c r="BG55" s="291">
        <f>IFERROR(VLOOKUP(LEFT($J$3,1)&amp;C55,'RRAA-CCEE'!$B$8:$Z$270,22,0),"")</f>
        <v>0</v>
      </c>
      <c r="BH55" s="291">
        <f>IFERROR(VLOOKUP(LEFT($J$3,1)&amp;C55,'RRAA-CCEE'!$B$8:$Z$270,23,0),"")</f>
        <v>0</v>
      </c>
      <c r="BI55" s="291">
        <f>IFERROR(VLOOKUP(LEFT($J$3,1)&amp;C55,'RRAA-CCEE'!$B$8:$Z$270,24,0),"")</f>
        <v>0</v>
      </c>
      <c r="BJ55" s="291">
        <f>IFERROR(VLOOKUP(LEFT($J$3,1)&amp;C55,'RRAA-CCEE'!$B$8:$Z$270,25,0),"")</f>
        <v>0</v>
      </c>
    </row>
    <row r="56" spans="2:62" s="9" customFormat="1">
      <c r="B56" s="432" t="str">
        <f>IFERROR(LEFT(VLOOKUP(LEFT($J$3,1)&amp;C56,'RRAA-CCEE'!$B$8:$E$270,4,0)),"")</f>
        <v/>
      </c>
      <c r="C56" s="318" t="s">
        <v>21</v>
      </c>
      <c r="D56" s="648" t="str">
        <f>IFERROR(VLOOKUP(LEFT($J$3,1)&amp;C56,'RRAA-CCEE'!$B$8:$D$270,3,0),"")</f>
        <v>f) Se han comprobado los pedidos y la documentación asociada a su recepción.</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f>IFERROR(VLOOKUP(LEFT($J$3,1)&amp;C56,'RRAA-CCEE'!$B$8:$Z$270,6,0),"")</f>
        <v>0</v>
      </c>
      <c r="AR56" s="291">
        <f>IFERROR(VLOOKUP(LEFT($J$3,1)&amp;C56,'RRAA-CCEE'!$B$8:$Z$270,7,0),"")</f>
        <v>0</v>
      </c>
      <c r="AS56" s="291">
        <f>IFERROR(VLOOKUP(LEFT($J$3,1)&amp;C56,'RRAA-CCEE'!$B$8:$Z$270,8,0),"")</f>
        <v>0</v>
      </c>
      <c r="AT56" s="291" t="str">
        <f>IFERROR(VLOOKUP(LEFT($J$3,1)&amp;C56,'RRAA-CCEE'!$B$8:$Z$270,9,0),"")</f>
        <v>Prueba prática</v>
      </c>
      <c r="AU56" s="291">
        <f>IFERROR(VLOOKUP(LEFT($J$3,1)&amp;C56,'RRAA-CCEE'!$B$8:$Z$270,10,0),"")</f>
        <v>0</v>
      </c>
      <c r="AV56" s="291">
        <f>IFERROR(VLOOKUP(LEFT($J$3,1)&amp;C56,'RRAA-CCEE'!$B$8:$Z$270,11,0),"")</f>
        <v>0</v>
      </c>
      <c r="AW56" s="291">
        <f>IFERROR(VLOOKUP(LEFT($J$3,1)&amp;C56,'RRAA-CCEE'!$B$8:$Z$270,12,0),"")</f>
        <v>0</v>
      </c>
      <c r="AX56" s="291">
        <f>IFERROR(VLOOKUP(LEFT($J$3,1)&amp;C56,'RRAA-CCEE'!$B$8:$Z$270,13,0),"")</f>
        <v>0</v>
      </c>
      <c r="AY56" s="291">
        <f>IFERROR(VLOOKUP(LEFT($J$3,1)&amp;C56,'RRAA-CCEE'!$B$8:$Z$270,14,0),"")</f>
        <v>0</v>
      </c>
      <c r="AZ56" s="291">
        <f>IFERROR(VLOOKUP(LEFT($J$3,1)&amp;C56,'RRAA-CCEE'!$B$8:$Z$270,15,0),"")</f>
        <v>0</v>
      </c>
      <c r="BA56" s="291">
        <f>IFERROR(VLOOKUP(LEFT($J$3,1)&amp;C56,'RRAA-CCEE'!$B$8:$Z$270,16,0),"")</f>
        <v>0</v>
      </c>
      <c r="BB56" s="291">
        <f>IFERROR(VLOOKUP(LEFT($J$3,1)&amp;C56,'RRAA-CCEE'!$B$8:$Z$270,17,0),"")</f>
        <v>0</v>
      </c>
      <c r="BC56" s="291">
        <f>IFERROR(VLOOKUP(LEFT($J$3,1)&amp;C56,'RRAA-CCEE'!$B$8:$Z$270,18,0),"")</f>
        <v>0</v>
      </c>
      <c r="BD56" s="291">
        <f>IFERROR(VLOOKUP(LEFT($J$3,1)&amp;C56,'RRAA-CCEE'!$B$8:$Z$270,19,0),"")</f>
        <v>0</v>
      </c>
      <c r="BE56" s="291">
        <f>IFERROR(VLOOKUP(LEFT($J$3,1)&amp;C56,'RRAA-CCEE'!$B$8:$Z$270,20,0),"")</f>
        <v>0</v>
      </c>
      <c r="BF56" s="291">
        <f>IFERROR(VLOOKUP(LEFT($J$3,1)&amp;C56,'RRAA-CCEE'!$B$8:$Z$270,21,0),"")</f>
        <v>0</v>
      </c>
      <c r="BG56" s="291">
        <f>IFERROR(VLOOKUP(LEFT($J$3,1)&amp;C56,'RRAA-CCEE'!$B$8:$Z$270,22,0),"")</f>
        <v>0</v>
      </c>
      <c r="BH56" s="291">
        <f>IFERROR(VLOOKUP(LEFT($J$3,1)&amp;C56,'RRAA-CCEE'!$B$8:$Z$270,23,0),"")</f>
        <v>0</v>
      </c>
      <c r="BI56" s="291">
        <f>IFERROR(VLOOKUP(LEFT($J$3,1)&amp;C56,'RRAA-CCEE'!$B$8:$Z$270,24,0),"")</f>
        <v>0</v>
      </c>
      <c r="BJ56" s="291">
        <f>IFERROR(VLOOKUP(LEFT($J$3,1)&amp;C56,'RRAA-CCEE'!$B$8:$Z$270,25,0),"")</f>
        <v>0</v>
      </c>
    </row>
    <row r="57" spans="2:62">
      <c r="B57" s="432" t="str">
        <f>IFERROR(LEFT(VLOOKUP(LEFT($J$3,1)&amp;C57,'RRAA-CCEE'!$B$8:$E$270,4,0)),"")</f>
        <v/>
      </c>
      <c r="C57" s="318" t="s">
        <v>22</v>
      </c>
      <c r="D57" s="648" t="str">
        <f>IFERROR(VLOOKUP(LEFT($J$3,1)&amp;C57,'RRAA-CCEE'!$B$8:$D$270,3,0),"")</f>
        <v>g) Se han identificado los sistemas y medios de reclamación.</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f>IFERROR(VLOOKUP(LEFT($J$3,1)&amp;C57,'RRAA-CCEE'!$B$8:$Z$270,6,0),"")</f>
        <v>0</v>
      </c>
      <c r="AR57" s="291">
        <f>IFERROR(VLOOKUP(LEFT($J$3,1)&amp;C57,'RRAA-CCEE'!$B$8:$Z$270,7,0),"")</f>
        <v>0</v>
      </c>
      <c r="AS57" s="291">
        <f>IFERROR(VLOOKUP(LEFT($J$3,1)&amp;C57,'RRAA-CCEE'!$B$8:$Z$270,8,0),"")</f>
        <v>0</v>
      </c>
      <c r="AT57" s="291" t="str">
        <f>IFERROR(VLOOKUP(LEFT($J$3,1)&amp;C57,'RRAA-CCEE'!$B$8:$Z$270,9,0),"")</f>
        <v>Prueba escrita</v>
      </c>
      <c r="AU57" s="291">
        <f>IFERROR(VLOOKUP(LEFT($J$3,1)&amp;C57,'RRAA-CCEE'!$B$8:$Z$270,10,0),"")</f>
        <v>0</v>
      </c>
      <c r="AV57" s="291">
        <f>IFERROR(VLOOKUP(LEFT($J$3,1)&amp;C57,'RRAA-CCEE'!$B$8:$Z$270,11,0),"")</f>
        <v>0</v>
      </c>
      <c r="AW57" s="291">
        <f>IFERROR(VLOOKUP(LEFT($J$3,1)&amp;C57,'RRAA-CCEE'!$B$8:$Z$270,12,0),"")</f>
        <v>0</v>
      </c>
      <c r="AX57" s="291">
        <f>IFERROR(VLOOKUP(LEFT($J$3,1)&amp;C57,'RRAA-CCEE'!$B$8:$Z$270,13,0),"")</f>
        <v>0</v>
      </c>
      <c r="AY57" s="291">
        <f>IFERROR(VLOOKUP(LEFT($J$3,1)&amp;C57,'RRAA-CCEE'!$B$8:$Z$270,14,0),"")</f>
        <v>0</v>
      </c>
      <c r="AZ57" s="291">
        <f>IFERROR(VLOOKUP(LEFT($J$3,1)&amp;C57,'RRAA-CCEE'!$B$8:$Z$270,15,0),"")</f>
        <v>0</v>
      </c>
      <c r="BA57" s="291">
        <f>IFERROR(VLOOKUP(LEFT($J$3,1)&amp;C57,'RRAA-CCEE'!$B$8:$Z$270,16,0),"")</f>
        <v>0</v>
      </c>
      <c r="BB57" s="291">
        <f>IFERROR(VLOOKUP(LEFT($J$3,1)&amp;C57,'RRAA-CCEE'!$B$8:$Z$270,17,0),"")</f>
        <v>0</v>
      </c>
      <c r="BC57" s="291">
        <f>IFERROR(VLOOKUP(LEFT($J$3,1)&amp;C57,'RRAA-CCEE'!$B$8:$Z$270,18,0),"")</f>
        <v>0</v>
      </c>
      <c r="BD57" s="291">
        <f>IFERROR(VLOOKUP(LEFT($J$3,1)&amp;C57,'RRAA-CCEE'!$B$8:$Z$270,19,0),"")</f>
        <v>0</v>
      </c>
      <c r="BE57" s="291">
        <f>IFERROR(VLOOKUP(LEFT($J$3,1)&amp;C57,'RRAA-CCEE'!$B$8:$Z$270,20,0),"")</f>
        <v>0</v>
      </c>
      <c r="BF57" s="291">
        <f>IFERROR(VLOOKUP(LEFT($J$3,1)&amp;C57,'RRAA-CCEE'!$B$8:$Z$270,21,0),"")</f>
        <v>0</v>
      </c>
      <c r="BG57" s="291">
        <f>IFERROR(VLOOKUP(LEFT($J$3,1)&amp;C57,'RRAA-CCEE'!$B$8:$Z$270,22,0),"")</f>
        <v>0</v>
      </c>
      <c r="BH57" s="291">
        <f>IFERROR(VLOOKUP(LEFT($J$3,1)&amp;C57,'RRAA-CCEE'!$B$8:$Z$270,23,0),"")</f>
        <v>0</v>
      </c>
      <c r="BI57" s="291">
        <f>IFERROR(VLOOKUP(LEFT($J$3,1)&amp;C57,'RRAA-CCEE'!$B$8:$Z$270,24,0),"")</f>
        <v>0</v>
      </c>
      <c r="BJ57" s="291">
        <f>IFERROR(VLOOKUP(LEFT($J$3,1)&amp;C57,'RRAA-CCEE'!$B$8:$Z$270,25,0),"")</f>
        <v>0</v>
      </c>
    </row>
    <row r="58" spans="2:62">
      <c r="B58" s="432" t="str">
        <f>IFERROR(LEFT(VLOOKUP(LEFT($J$3,1)&amp;C58,'RRAA-CCEE'!$B$8:$E$270,4,0)),"")</f>
        <v/>
      </c>
      <c r="C58" s="318" t="s">
        <v>23</v>
      </c>
      <c r="D58" s="648" t="str">
        <f>IFERROR(VLOOKUP(LEFT($J$3,1)&amp;C58,'RRAA-CCEE'!$B$8:$D$270,3,0),"")</f>
        <v>h) Se ha aplicado la normativa de protección ambiental y de prevención de riesgos laborales.</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f>IFERROR(VLOOKUP(LEFT($J$3,1)&amp;C58,'RRAA-CCEE'!$B$8:$Z$270,6,0),"")</f>
        <v>0</v>
      </c>
      <c r="AR58" s="291">
        <f>IFERROR(VLOOKUP(LEFT($J$3,1)&amp;C58,'RRAA-CCEE'!$B$8:$Z$270,7,0),"")</f>
        <v>0</v>
      </c>
      <c r="AS58" s="291">
        <f>IFERROR(VLOOKUP(LEFT($J$3,1)&amp;C58,'RRAA-CCEE'!$B$8:$Z$270,8,0),"")</f>
        <v>0</v>
      </c>
      <c r="AT58" s="291" t="str">
        <f>IFERROR(VLOOKUP(LEFT($J$3,1)&amp;C58,'RRAA-CCEE'!$B$8:$Z$270,9,0),"")</f>
        <v>Prueba prática</v>
      </c>
      <c r="AU58" s="291">
        <f>IFERROR(VLOOKUP(LEFT($J$3,1)&amp;C58,'RRAA-CCEE'!$B$8:$Z$270,10,0),"")</f>
        <v>0</v>
      </c>
      <c r="AV58" s="291">
        <f>IFERROR(VLOOKUP(LEFT($J$3,1)&amp;C58,'RRAA-CCEE'!$B$8:$Z$270,11,0),"")</f>
        <v>0</v>
      </c>
      <c r="AW58" s="291">
        <f>IFERROR(VLOOKUP(LEFT($J$3,1)&amp;C58,'RRAA-CCEE'!$B$8:$Z$270,12,0),"")</f>
        <v>0</v>
      </c>
      <c r="AX58" s="291">
        <f>IFERROR(VLOOKUP(LEFT($J$3,1)&amp;C58,'RRAA-CCEE'!$B$8:$Z$270,13,0),"")</f>
        <v>0</v>
      </c>
      <c r="AY58" s="291">
        <f>IFERROR(VLOOKUP(LEFT($J$3,1)&amp;C58,'RRAA-CCEE'!$B$8:$Z$270,14,0),"")</f>
        <v>0</v>
      </c>
      <c r="AZ58" s="291">
        <f>IFERROR(VLOOKUP(LEFT($J$3,1)&amp;C58,'RRAA-CCEE'!$B$8:$Z$270,15,0),"")</f>
        <v>0</v>
      </c>
      <c r="BA58" s="291">
        <f>IFERROR(VLOOKUP(LEFT($J$3,1)&amp;C58,'RRAA-CCEE'!$B$8:$Z$270,16,0),"")</f>
        <v>0</v>
      </c>
      <c r="BB58" s="291">
        <f>IFERROR(VLOOKUP(LEFT($J$3,1)&amp;C58,'RRAA-CCEE'!$B$8:$Z$270,17,0),"")</f>
        <v>0</v>
      </c>
      <c r="BC58" s="291">
        <f>IFERROR(VLOOKUP(LEFT($J$3,1)&amp;C58,'RRAA-CCEE'!$B$8:$Z$270,18,0),"")</f>
        <v>0</v>
      </c>
      <c r="BD58" s="291">
        <f>IFERROR(VLOOKUP(LEFT($J$3,1)&amp;C58,'RRAA-CCEE'!$B$8:$Z$270,19,0),"")</f>
        <v>0</v>
      </c>
      <c r="BE58" s="291">
        <f>IFERROR(VLOOKUP(LEFT($J$3,1)&amp;C58,'RRAA-CCEE'!$B$8:$Z$270,20,0),"")</f>
        <v>0</v>
      </c>
      <c r="BF58" s="291">
        <f>IFERROR(VLOOKUP(LEFT($J$3,1)&amp;C58,'RRAA-CCEE'!$B$8:$Z$270,21,0),"")</f>
        <v>0</v>
      </c>
      <c r="BG58" s="291">
        <f>IFERROR(VLOOKUP(LEFT($J$3,1)&amp;C58,'RRAA-CCEE'!$B$8:$Z$270,22,0),"")</f>
        <v>0</v>
      </c>
      <c r="BH58" s="291">
        <f>IFERROR(VLOOKUP(LEFT($J$3,1)&amp;C58,'RRAA-CCEE'!$B$8:$Z$270,23,0),"")</f>
        <v>0</v>
      </c>
      <c r="BI58" s="291">
        <f>IFERROR(VLOOKUP(LEFT($J$3,1)&amp;C58,'RRAA-CCEE'!$B$8:$Z$270,24,0),"")</f>
        <v>0</v>
      </c>
      <c r="BJ58" s="291">
        <f>IFERROR(VLOOKUP(LEFT($J$3,1)&amp;C58,'RRAA-CCEE'!$B$8:$Z$270,25,0),"")</f>
        <v>0</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8</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f t="shared" si="12"/>
        <v>4</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xml:space="preserve">4. Limpieza y mantenimiento de instalaciones, maquinaria y herramientas de floristería.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18" priority="17" stopIfTrue="1" operator="greaterThanOrEqual">
      <formula>5</formula>
    </cfRule>
    <cfRule type="cellIs" dxfId="117" priority="18" stopIfTrue="1" operator="between">
      <formula>4</formula>
      <formula>49999999</formula>
    </cfRule>
    <cfRule type="cellIs" dxfId="116" priority="19" stopIfTrue="1" operator="lessThan">
      <formula>4</formula>
    </cfRule>
  </conditionalFormatting>
  <conditionalFormatting sqref="AK50:AK77">
    <cfRule type="containsBlanks" priority="14" stopIfTrue="1">
      <formula>LEN(TRIM(AK50))=0</formula>
    </cfRule>
    <cfRule type="cellIs" dxfId="115" priority="15" stopIfTrue="1" operator="greaterThan">
      <formula>0</formula>
    </cfRule>
  </conditionalFormatting>
  <conditionalFormatting sqref="B51:B77">
    <cfRule type="containsText" dxfId="114" priority="13" operator="containsText" text="B">
      <formula>NOT(ISERROR(SEARCH("B",B51)))</formula>
    </cfRule>
  </conditionalFormatting>
  <conditionalFormatting sqref="J7:AJ7">
    <cfRule type="containsText" dxfId="113" priority="12" operator="containsText" text="B">
      <formula>NOT(ISERROR(SEARCH("B",J7)))</formula>
    </cfRule>
  </conditionalFormatting>
  <conditionalFormatting sqref="I10">
    <cfRule type="cellIs" dxfId="112" priority="9" operator="equal">
      <formula>1</formula>
    </cfRule>
    <cfRule type="cellIs" dxfId="111" priority="10" operator="lessThan">
      <formula>1</formula>
    </cfRule>
    <cfRule type="cellIs" dxfId="110" priority="11" operator="greaterThan">
      <formula>1</formula>
    </cfRule>
  </conditionalFormatting>
  <conditionalFormatting sqref="G48:I48">
    <cfRule type="containsBlanks" priority="5" stopIfTrue="1">
      <formula>LEN(TRIM(G48))=0</formula>
    </cfRule>
    <cfRule type="cellIs" dxfId="109" priority="6" stopIfTrue="1" operator="greaterThanOrEqual">
      <formula>5</formula>
    </cfRule>
    <cfRule type="cellIs" dxfId="108" priority="7" stopIfTrue="1" operator="between">
      <formula>4</formula>
      <formula>49999999</formula>
    </cfRule>
    <cfRule type="cellIs" dxfId="107" priority="8" stopIfTrue="1" operator="lessThan">
      <formula>4</formula>
    </cfRule>
  </conditionalFormatting>
  <conditionalFormatting sqref="G48:I48">
    <cfRule type="containsBlanks" priority="1" stopIfTrue="1">
      <formula>LEN(TRIM(G48))=0</formula>
    </cfRule>
    <cfRule type="cellIs" dxfId="106" priority="2" stopIfTrue="1" operator="greaterThanOrEqual">
      <formula>5</formula>
    </cfRule>
    <cfRule type="cellIs" dxfId="105" priority="3" stopIfTrue="1" operator="between">
      <formula>4</formula>
      <formula>49999999</formula>
    </cfRule>
    <cfRule type="cellIs" dxfId="104"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5.85546875" style="1" customWidth="1"/>
    <col min="41" max="41" width="4.140625" style="1" bestFit="1" customWidth="1"/>
    <col min="42" max="42" width="4.425781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t="str">
        <f>VLOOKUP(AK3,'RRAA-UUTT-I'!O6:P15,2,TRUE)</f>
        <v>5. Monta escaparates y exposiciones en la sala de ventas de la floristería, identificando criterios funcionales, estéticos y comerciales.</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5</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5. Montaje de escaparates y exposiciones. Elementos, criterios estéticos y comerciales.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a) Se han caracterizado los tipos de escaparates y los elementos que los integran.</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f>IFERROR(VLOOKUP(LEFT($J$3,1)&amp;C51,'RRAA-CCEE'!$B$8:$Z$270,6,0),"")</f>
        <v>0</v>
      </c>
      <c r="AR51" s="291">
        <f>IFERROR(VLOOKUP(LEFT($J$3,1)&amp;C51,'RRAA-CCEE'!$B$8:$Z$270,7,0),"")</f>
        <v>0</v>
      </c>
      <c r="AS51" s="291">
        <f>IFERROR(VLOOKUP(LEFT($J$3,1)&amp;C51,'RRAA-CCEE'!$B$8:$Z$270,8,0),"")</f>
        <v>0</v>
      </c>
      <c r="AT51" s="291">
        <f>IFERROR(VLOOKUP(LEFT($J$3,1)&amp;C51,'RRAA-CCEE'!$B$8:$Z$270,9,0),"")</f>
        <v>0</v>
      </c>
      <c r="AU51" s="291" t="str">
        <f>IFERROR(VLOOKUP(LEFT($J$3,1)&amp;C51,'RRAA-CCEE'!$B$8:$Z$270,10,0),"")</f>
        <v>Prueba escrita</v>
      </c>
      <c r="AV51" s="291">
        <f>IFERROR(VLOOKUP(LEFT($J$3,1)&amp;C51,'RRAA-CCEE'!$B$8:$Z$270,11,0),"")</f>
        <v>0</v>
      </c>
      <c r="AW51" s="291">
        <f>IFERROR(VLOOKUP(LEFT($J$3,1)&amp;C51,'RRAA-CCEE'!$B$8:$Z$270,12,0),"")</f>
        <v>0</v>
      </c>
      <c r="AX51" s="291">
        <f>IFERROR(VLOOKUP(LEFT($J$3,1)&amp;C51,'RRAA-CCEE'!$B$8:$Z$270,13,0),"")</f>
        <v>0</v>
      </c>
      <c r="AY51" s="291">
        <f>IFERROR(VLOOKUP(LEFT($J$3,1)&amp;C51,'RRAA-CCEE'!$B$8:$Z$270,14,0),"")</f>
        <v>0</v>
      </c>
      <c r="AZ51" s="291">
        <f>IFERROR(VLOOKUP(LEFT($J$3,1)&amp;C51,'RRAA-CCEE'!$B$8:$Z$270,15,0),"")</f>
        <v>0</v>
      </c>
      <c r="BA51" s="291">
        <f>IFERROR(VLOOKUP(LEFT($J$3,1)&amp;C51,'RRAA-CCEE'!$B$8:$Z$270,16,0),"")</f>
        <v>0</v>
      </c>
      <c r="BB51" s="291">
        <f>IFERROR(VLOOKUP(LEFT($J$3,1)&amp;C51,'RRAA-CCEE'!$B$8:$Z$270,17,0),"")</f>
        <v>0</v>
      </c>
      <c r="BC51" s="291">
        <f>IFERROR(VLOOKUP(LEFT($J$3,1)&amp;C51,'RRAA-CCEE'!$B$8:$Z$270,18,0),"")</f>
        <v>0</v>
      </c>
      <c r="BD51" s="291">
        <f>IFERROR(VLOOKUP(LEFT($J$3,1)&amp;C51,'RRAA-CCEE'!$B$8:$Z$270,19,0),"")</f>
        <v>0</v>
      </c>
      <c r="BE51" s="291">
        <f>IFERROR(VLOOKUP(LEFT($J$3,1)&amp;C51,'RRAA-CCEE'!$B$8:$Z$270,20,0),"")</f>
        <v>0</v>
      </c>
      <c r="BF51" s="291">
        <f>IFERROR(VLOOKUP(LEFT($J$3,1)&amp;C51,'RRAA-CCEE'!$B$8:$Z$270,21,0),"")</f>
        <v>0</v>
      </c>
      <c r="BG51" s="291">
        <f>IFERROR(VLOOKUP(LEFT($J$3,1)&amp;C51,'RRAA-CCEE'!$B$8:$Z$270,22,0),"")</f>
        <v>0</v>
      </c>
      <c r="BH51" s="291">
        <f>IFERROR(VLOOKUP(LEFT($J$3,1)&amp;C51,'RRAA-CCEE'!$B$8:$Z$270,23,0),"")</f>
        <v>0</v>
      </c>
      <c r="BI51" s="291">
        <f>IFERROR(VLOOKUP(LEFT($J$3,1)&amp;C51,'RRAA-CCEE'!$B$8:$Z$270,24,0),"")</f>
        <v>0</v>
      </c>
      <c r="BJ51" s="291">
        <f>IFERROR(VLOOKUP(LEFT($J$3,1)&amp;C51,'RRAA-CCEE'!$B$8:$Z$270,25,0),"")</f>
        <v>0</v>
      </c>
    </row>
    <row r="52" spans="2:62" s="9" customFormat="1">
      <c r="B52" s="432" t="str">
        <f>IFERROR(LEFT(VLOOKUP(LEFT($J$3,1)&amp;C52,'RRAA-CCEE'!$B$8:$E$270,4,0)),"")</f>
        <v/>
      </c>
      <c r="C52" s="318" t="s">
        <v>17</v>
      </c>
      <c r="D52" s="648" t="str">
        <f>IFERROR(VLOOKUP(LEFT($J$3,1)&amp;C52,'RRAA-CCEE'!$B$8:$D$270,3,0),"")</f>
        <v>b) Se han identificado las distintas campañas comerciales.</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f>IFERROR(VLOOKUP(LEFT($J$3,1)&amp;C52,'RRAA-CCEE'!$B$8:$Z$270,6,0),"")</f>
        <v>0</v>
      </c>
      <c r="AR52" s="291">
        <f>IFERROR(VLOOKUP(LEFT($J$3,1)&amp;C52,'RRAA-CCEE'!$B$8:$Z$270,7,0),"")</f>
        <v>0</v>
      </c>
      <c r="AS52" s="291">
        <f>IFERROR(VLOOKUP(LEFT($J$3,1)&amp;C52,'RRAA-CCEE'!$B$8:$Z$270,8,0),"")</f>
        <v>0</v>
      </c>
      <c r="AT52" s="291">
        <f>IFERROR(VLOOKUP(LEFT($J$3,1)&amp;C52,'RRAA-CCEE'!$B$8:$Z$270,9,0),"")</f>
        <v>0</v>
      </c>
      <c r="AU52" s="291" t="str">
        <f>IFERROR(VLOOKUP(LEFT($J$3,1)&amp;C52,'RRAA-CCEE'!$B$8:$Z$270,10,0),"")</f>
        <v>Prueba prática</v>
      </c>
      <c r="AV52" s="291">
        <f>IFERROR(VLOOKUP(LEFT($J$3,1)&amp;C52,'RRAA-CCEE'!$B$8:$Z$270,11,0),"")</f>
        <v>0</v>
      </c>
      <c r="AW52" s="291">
        <f>IFERROR(VLOOKUP(LEFT($J$3,1)&amp;C52,'RRAA-CCEE'!$B$8:$Z$270,12,0),"")</f>
        <v>0</v>
      </c>
      <c r="AX52" s="291">
        <f>IFERROR(VLOOKUP(LEFT($J$3,1)&amp;C52,'RRAA-CCEE'!$B$8:$Z$270,13,0),"")</f>
        <v>0</v>
      </c>
      <c r="AY52" s="291">
        <f>IFERROR(VLOOKUP(LEFT($J$3,1)&amp;C52,'RRAA-CCEE'!$B$8:$Z$270,14,0),"")</f>
        <v>0</v>
      </c>
      <c r="AZ52" s="291">
        <f>IFERROR(VLOOKUP(LEFT($J$3,1)&amp;C52,'RRAA-CCEE'!$B$8:$Z$270,15,0),"")</f>
        <v>0</v>
      </c>
      <c r="BA52" s="291">
        <f>IFERROR(VLOOKUP(LEFT($J$3,1)&amp;C52,'RRAA-CCEE'!$B$8:$Z$270,16,0),"")</f>
        <v>0</v>
      </c>
      <c r="BB52" s="291">
        <f>IFERROR(VLOOKUP(LEFT($J$3,1)&amp;C52,'RRAA-CCEE'!$B$8:$Z$270,17,0),"")</f>
        <v>0</v>
      </c>
      <c r="BC52" s="291">
        <f>IFERROR(VLOOKUP(LEFT($J$3,1)&amp;C52,'RRAA-CCEE'!$B$8:$Z$270,18,0),"")</f>
        <v>0</v>
      </c>
      <c r="BD52" s="291">
        <f>IFERROR(VLOOKUP(LEFT($J$3,1)&amp;C52,'RRAA-CCEE'!$B$8:$Z$270,19,0),"")</f>
        <v>0</v>
      </c>
      <c r="BE52" s="291">
        <f>IFERROR(VLOOKUP(LEFT($J$3,1)&amp;C52,'RRAA-CCEE'!$B$8:$Z$270,20,0),"")</f>
        <v>0</v>
      </c>
      <c r="BF52" s="291">
        <f>IFERROR(VLOOKUP(LEFT($J$3,1)&amp;C52,'RRAA-CCEE'!$B$8:$Z$270,21,0),"")</f>
        <v>0</v>
      </c>
      <c r="BG52" s="291">
        <f>IFERROR(VLOOKUP(LEFT($J$3,1)&amp;C52,'RRAA-CCEE'!$B$8:$Z$270,22,0),"")</f>
        <v>0</v>
      </c>
      <c r="BH52" s="291">
        <f>IFERROR(VLOOKUP(LEFT($J$3,1)&amp;C52,'RRAA-CCEE'!$B$8:$Z$270,23,0),"")</f>
        <v>0</v>
      </c>
      <c r="BI52" s="291">
        <f>IFERROR(VLOOKUP(LEFT($J$3,1)&amp;C52,'RRAA-CCEE'!$B$8:$Z$270,24,0),"")</f>
        <v>0</v>
      </c>
      <c r="BJ52" s="291">
        <f>IFERROR(VLOOKUP(LEFT($J$3,1)&amp;C52,'RRAA-CCEE'!$B$8:$Z$270,25,0),"")</f>
        <v>0</v>
      </c>
    </row>
    <row r="53" spans="2:62" s="9" customFormat="1">
      <c r="B53" s="432" t="str">
        <f>IFERROR(LEFT(VLOOKUP(LEFT($J$3,1)&amp;C53,'RRAA-CCEE'!$B$8:$E$270,4,0)),"")</f>
        <v/>
      </c>
      <c r="C53" s="318" t="s">
        <v>18</v>
      </c>
      <c r="D53" s="648" t="str">
        <f>IFERROR(VLOOKUP(LEFT($J$3,1)&amp;C53,'RRAA-CCEE'!$B$8:$D$270,3,0),"")</f>
        <v>c) Se han caracterizado elementos vegetales y los complementos decorativos no florales y de ambientación del escaparate.</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f>IFERROR(VLOOKUP(LEFT($J$3,1)&amp;C53,'RRAA-CCEE'!$B$8:$Z$270,6,0),"")</f>
        <v>0</v>
      </c>
      <c r="AR53" s="291">
        <f>IFERROR(VLOOKUP(LEFT($J$3,1)&amp;C53,'RRAA-CCEE'!$B$8:$Z$270,7,0),"")</f>
        <v>0</v>
      </c>
      <c r="AS53" s="291">
        <f>IFERROR(VLOOKUP(LEFT($J$3,1)&amp;C53,'RRAA-CCEE'!$B$8:$Z$270,8,0),"")</f>
        <v>0</v>
      </c>
      <c r="AT53" s="291">
        <f>IFERROR(VLOOKUP(LEFT($J$3,1)&amp;C53,'RRAA-CCEE'!$B$8:$Z$270,9,0),"")</f>
        <v>0</v>
      </c>
      <c r="AU53" s="291" t="str">
        <f>IFERROR(VLOOKUP(LEFT($J$3,1)&amp;C53,'RRAA-CCEE'!$B$8:$Z$270,10,0),"")</f>
        <v>Prueba escrita</v>
      </c>
      <c r="AV53" s="291">
        <f>IFERROR(VLOOKUP(LEFT($J$3,1)&amp;C53,'RRAA-CCEE'!$B$8:$Z$270,11,0),"")</f>
        <v>0</v>
      </c>
      <c r="AW53" s="291">
        <f>IFERROR(VLOOKUP(LEFT($J$3,1)&amp;C53,'RRAA-CCEE'!$B$8:$Z$270,12,0),"")</f>
        <v>0</v>
      </c>
      <c r="AX53" s="291">
        <f>IFERROR(VLOOKUP(LEFT($J$3,1)&amp;C53,'RRAA-CCEE'!$B$8:$Z$270,13,0),"")</f>
        <v>0</v>
      </c>
      <c r="AY53" s="291">
        <f>IFERROR(VLOOKUP(LEFT($J$3,1)&amp;C53,'RRAA-CCEE'!$B$8:$Z$270,14,0),"")</f>
        <v>0</v>
      </c>
      <c r="AZ53" s="291">
        <f>IFERROR(VLOOKUP(LEFT($J$3,1)&amp;C53,'RRAA-CCEE'!$B$8:$Z$270,15,0),"")</f>
        <v>0</v>
      </c>
      <c r="BA53" s="291">
        <f>IFERROR(VLOOKUP(LEFT($J$3,1)&amp;C53,'RRAA-CCEE'!$B$8:$Z$270,16,0),"")</f>
        <v>0</v>
      </c>
      <c r="BB53" s="291">
        <f>IFERROR(VLOOKUP(LEFT($J$3,1)&amp;C53,'RRAA-CCEE'!$B$8:$Z$270,17,0),"")</f>
        <v>0</v>
      </c>
      <c r="BC53" s="291">
        <f>IFERROR(VLOOKUP(LEFT($J$3,1)&amp;C53,'RRAA-CCEE'!$B$8:$Z$270,18,0),"")</f>
        <v>0</v>
      </c>
      <c r="BD53" s="291">
        <f>IFERROR(VLOOKUP(LEFT($J$3,1)&amp;C53,'RRAA-CCEE'!$B$8:$Z$270,19,0),"")</f>
        <v>0</v>
      </c>
      <c r="BE53" s="291">
        <f>IFERROR(VLOOKUP(LEFT($J$3,1)&amp;C53,'RRAA-CCEE'!$B$8:$Z$270,20,0),"")</f>
        <v>0</v>
      </c>
      <c r="BF53" s="291">
        <f>IFERROR(VLOOKUP(LEFT($J$3,1)&amp;C53,'RRAA-CCEE'!$B$8:$Z$270,21,0),"")</f>
        <v>0</v>
      </c>
      <c r="BG53" s="291">
        <f>IFERROR(VLOOKUP(LEFT($J$3,1)&amp;C53,'RRAA-CCEE'!$B$8:$Z$270,22,0),"")</f>
        <v>0</v>
      </c>
      <c r="BH53" s="291">
        <f>IFERROR(VLOOKUP(LEFT($J$3,1)&amp;C53,'RRAA-CCEE'!$B$8:$Z$270,23,0),"")</f>
        <v>0</v>
      </c>
      <c r="BI53" s="291">
        <f>IFERROR(VLOOKUP(LEFT($J$3,1)&amp;C53,'RRAA-CCEE'!$B$8:$Z$270,24,0),"")</f>
        <v>0</v>
      </c>
      <c r="BJ53" s="291">
        <f>IFERROR(VLOOKUP(LEFT($J$3,1)&amp;C53,'RRAA-CCEE'!$B$8:$Z$270,25,0),"")</f>
        <v>0</v>
      </c>
    </row>
    <row r="54" spans="2:62" s="9" customFormat="1">
      <c r="B54" s="432" t="str">
        <f>IFERROR(LEFT(VLOOKUP(LEFT($J$3,1)&amp;C54,'RRAA-CCEE'!$B$8:$E$270,4,0)),"")</f>
        <v/>
      </c>
      <c r="C54" s="318" t="s">
        <v>19</v>
      </c>
      <c r="D54" s="648" t="str">
        <f>IFERROR(VLOOKUP(LEFT($J$3,1)&amp;C54,'RRAA-CCEE'!$B$8:$D$270,3,0),"")</f>
        <v>d) Se ha medido y acondicionado la zona de escaparate o exposición.</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f>IFERROR(VLOOKUP(LEFT($J$3,1)&amp;C54,'RRAA-CCEE'!$B$8:$Z$270,6,0),"")</f>
        <v>0</v>
      </c>
      <c r="AR54" s="291">
        <f>IFERROR(VLOOKUP(LEFT($J$3,1)&amp;C54,'RRAA-CCEE'!$B$8:$Z$270,7,0),"")</f>
        <v>0</v>
      </c>
      <c r="AS54" s="291">
        <f>IFERROR(VLOOKUP(LEFT($J$3,1)&amp;C54,'RRAA-CCEE'!$B$8:$Z$270,8,0),"")</f>
        <v>0</v>
      </c>
      <c r="AT54" s="291">
        <f>IFERROR(VLOOKUP(LEFT($J$3,1)&amp;C54,'RRAA-CCEE'!$B$8:$Z$270,9,0),"")</f>
        <v>0</v>
      </c>
      <c r="AU54" s="291" t="str">
        <f>IFERROR(VLOOKUP(LEFT($J$3,1)&amp;C54,'RRAA-CCEE'!$B$8:$Z$270,10,0),"")</f>
        <v>Prueba prática</v>
      </c>
      <c r="AV54" s="291">
        <f>IFERROR(VLOOKUP(LEFT($J$3,1)&amp;C54,'RRAA-CCEE'!$B$8:$Z$270,11,0),"")</f>
        <v>0</v>
      </c>
      <c r="AW54" s="291">
        <f>IFERROR(VLOOKUP(LEFT($J$3,1)&amp;C54,'RRAA-CCEE'!$B$8:$Z$270,12,0),"")</f>
        <v>0</v>
      </c>
      <c r="AX54" s="291">
        <f>IFERROR(VLOOKUP(LEFT($J$3,1)&amp;C54,'RRAA-CCEE'!$B$8:$Z$270,13,0),"")</f>
        <v>0</v>
      </c>
      <c r="AY54" s="291">
        <f>IFERROR(VLOOKUP(LEFT($J$3,1)&amp;C54,'RRAA-CCEE'!$B$8:$Z$270,14,0),"")</f>
        <v>0</v>
      </c>
      <c r="AZ54" s="291">
        <f>IFERROR(VLOOKUP(LEFT($J$3,1)&amp;C54,'RRAA-CCEE'!$B$8:$Z$270,15,0),"")</f>
        <v>0</v>
      </c>
      <c r="BA54" s="291">
        <f>IFERROR(VLOOKUP(LEFT($J$3,1)&amp;C54,'RRAA-CCEE'!$B$8:$Z$270,16,0),"")</f>
        <v>0</v>
      </c>
      <c r="BB54" s="291">
        <f>IFERROR(VLOOKUP(LEFT($J$3,1)&amp;C54,'RRAA-CCEE'!$B$8:$Z$270,17,0),"")</f>
        <v>0</v>
      </c>
      <c r="BC54" s="291">
        <f>IFERROR(VLOOKUP(LEFT($J$3,1)&amp;C54,'RRAA-CCEE'!$B$8:$Z$270,18,0),"")</f>
        <v>0</v>
      </c>
      <c r="BD54" s="291">
        <f>IFERROR(VLOOKUP(LEFT($J$3,1)&amp;C54,'RRAA-CCEE'!$B$8:$Z$270,19,0),"")</f>
        <v>0</v>
      </c>
      <c r="BE54" s="291">
        <f>IFERROR(VLOOKUP(LEFT($J$3,1)&amp;C54,'RRAA-CCEE'!$B$8:$Z$270,20,0),"")</f>
        <v>0</v>
      </c>
      <c r="BF54" s="291">
        <f>IFERROR(VLOOKUP(LEFT($J$3,1)&amp;C54,'RRAA-CCEE'!$B$8:$Z$270,21,0),"")</f>
        <v>0</v>
      </c>
      <c r="BG54" s="291">
        <f>IFERROR(VLOOKUP(LEFT($J$3,1)&amp;C54,'RRAA-CCEE'!$B$8:$Z$270,22,0),"")</f>
        <v>0</v>
      </c>
      <c r="BH54" s="291">
        <f>IFERROR(VLOOKUP(LEFT($J$3,1)&amp;C54,'RRAA-CCEE'!$B$8:$Z$270,23,0),"")</f>
        <v>0</v>
      </c>
      <c r="BI54" s="291">
        <f>IFERROR(VLOOKUP(LEFT($J$3,1)&amp;C54,'RRAA-CCEE'!$B$8:$Z$270,24,0),"")</f>
        <v>0</v>
      </c>
      <c r="BJ54" s="291">
        <f>IFERROR(VLOOKUP(LEFT($J$3,1)&amp;C54,'RRAA-CCEE'!$B$8:$Z$270,25,0),"")</f>
        <v>0</v>
      </c>
    </row>
    <row r="55" spans="2:62" s="9" customFormat="1">
      <c r="B55" s="432" t="str">
        <f>IFERROR(LEFT(VLOOKUP(LEFT($J$3,1)&amp;C55,'RRAA-CCEE'!$B$8:$E$270,4,0)),"")</f>
        <v/>
      </c>
      <c r="C55" s="318" t="s">
        <v>20</v>
      </c>
      <c r="D55" s="648" t="str">
        <f>IFERROR(VLOOKUP(LEFT($J$3,1)&amp;C55,'RRAA-CCEE'!$B$8:$D$270,3,0),"")</f>
        <v>e) Se ha realizado el boceto del escaparate.</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f>IFERROR(VLOOKUP(LEFT($J$3,1)&amp;C55,'RRAA-CCEE'!$B$8:$Z$270,6,0),"")</f>
        <v>0</v>
      </c>
      <c r="AR55" s="291">
        <f>IFERROR(VLOOKUP(LEFT($J$3,1)&amp;C55,'RRAA-CCEE'!$B$8:$Z$270,7,0),"")</f>
        <v>0</v>
      </c>
      <c r="AS55" s="291">
        <f>IFERROR(VLOOKUP(LEFT($J$3,1)&amp;C55,'RRAA-CCEE'!$B$8:$Z$270,8,0),"")</f>
        <v>0</v>
      </c>
      <c r="AT55" s="291">
        <f>IFERROR(VLOOKUP(LEFT($J$3,1)&amp;C55,'RRAA-CCEE'!$B$8:$Z$270,9,0),"")</f>
        <v>0</v>
      </c>
      <c r="AU55" s="291" t="str">
        <f>IFERROR(VLOOKUP(LEFT($J$3,1)&amp;C55,'RRAA-CCEE'!$B$8:$Z$270,10,0),"")</f>
        <v>Proyecto</v>
      </c>
      <c r="AV55" s="291">
        <f>IFERROR(VLOOKUP(LEFT($J$3,1)&amp;C55,'RRAA-CCEE'!$B$8:$Z$270,11,0),"")</f>
        <v>0</v>
      </c>
      <c r="AW55" s="291">
        <f>IFERROR(VLOOKUP(LEFT($J$3,1)&amp;C55,'RRAA-CCEE'!$B$8:$Z$270,12,0),"")</f>
        <v>0</v>
      </c>
      <c r="AX55" s="291">
        <f>IFERROR(VLOOKUP(LEFT($J$3,1)&amp;C55,'RRAA-CCEE'!$B$8:$Z$270,13,0),"")</f>
        <v>0</v>
      </c>
      <c r="AY55" s="291">
        <f>IFERROR(VLOOKUP(LEFT($J$3,1)&amp;C55,'RRAA-CCEE'!$B$8:$Z$270,14,0),"")</f>
        <v>0</v>
      </c>
      <c r="AZ55" s="291">
        <f>IFERROR(VLOOKUP(LEFT($J$3,1)&amp;C55,'RRAA-CCEE'!$B$8:$Z$270,15,0),"")</f>
        <v>0</v>
      </c>
      <c r="BA55" s="291">
        <f>IFERROR(VLOOKUP(LEFT($J$3,1)&amp;C55,'RRAA-CCEE'!$B$8:$Z$270,16,0),"")</f>
        <v>0</v>
      </c>
      <c r="BB55" s="291">
        <f>IFERROR(VLOOKUP(LEFT($J$3,1)&amp;C55,'RRAA-CCEE'!$B$8:$Z$270,17,0),"")</f>
        <v>0</v>
      </c>
      <c r="BC55" s="291">
        <f>IFERROR(VLOOKUP(LEFT($J$3,1)&amp;C55,'RRAA-CCEE'!$B$8:$Z$270,18,0),"")</f>
        <v>0</v>
      </c>
      <c r="BD55" s="291">
        <f>IFERROR(VLOOKUP(LEFT($J$3,1)&amp;C55,'RRAA-CCEE'!$B$8:$Z$270,19,0),"")</f>
        <v>0</v>
      </c>
      <c r="BE55" s="291">
        <f>IFERROR(VLOOKUP(LEFT($J$3,1)&amp;C55,'RRAA-CCEE'!$B$8:$Z$270,20,0),"")</f>
        <v>0</v>
      </c>
      <c r="BF55" s="291">
        <f>IFERROR(VLOOKUP(LEFT($J$3,1)&amp;C55,'RRAA-CCEE'!$B$8:$Z$270,21,0),"")</f>
        <v>0</v>
      </c>
      <c r="BG55" s="291">
        <f>IFERROR(VLOOKUP(LEFT($J$3,1)&amp;C55,'RRAA-CCEE'!$B$8:$Z$270,22,0),"")</f>
        <v>0</v>
      </c>
      <c r="BH55" s="291">
        <f>IFERROR(VLOOKUP(LEFT($J$3,1)&amp;C55,'RRAA-CCEE'!$B$8:$Z$270,23,0),"")</f>
        <v>0</v>
      </c>
      <c r="BI55" s="291">
        <f>IFERROR(VLOOKUP(LEFT($J$3,1)&amp;C55,'RRAA-CCEE'!$B$8:$Z$270,24,0),"")</f>
        <v>0</v>
      </c>
      <c r="BJ55" s="291">
        <f>IFERROR(VLOOKUP(LEFT($J$3,1)&amp;C55,'RRAA-CCEE'!$B$8:$Z$270,25,0),"")</f>
        <v>0</v>
      </c>
    </row>
    <row r="56" spans="2:62" s="9" customFormat="1">
      <c r="B56" s="432" t="str">
        <f>IFERROR(LEFT(VLOOKUP(LEFT($J$3,1)&amp;C56,'RRAA-CCEE'!$B$8:$E$270,4,0)),"")</f>
        <v/>
      </c>
      <c r="C56" s="318" t="s">
        <v>21</v>
      </c>
      <c r="D56" s="648" t="str">
        <f>IFERROR(VLOOKUP(LEFT($J$3,1)&amp;C56,'RRAA-CCEE'!$B$8:$D$270,3,0),"")</f>
        <v>f) Se han ubicado los elementos representados en el boceto.</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f>IFERROR(VLOOKUP(LEFT($J$3,1)&amp;C56,'RRAA-CCEE'!$B$8:$Z$270,6,0),"")</f>
        <v>0</v>
      </c>
      <c r="AR56" s="291">
        <f>IFERROR(VLOOKUP(LEFT($J$3,1)&amp;C56,'RRAA-CCEE'!$B$8:$Z$270,7,0),"")</f>
        <v>0</v>
      </c>
      <c r="AS56" s="291">
        <f>IFERROR(VLOOKUP(LEFT($J$3,1)&amp;C56,'RRAA-CCEE'!$B$8:$Z$270,8,0),"")</f>
        <v>0</v>
      </c>
      <c r="AT56" s="291">
        <f>IFERROR(VLOOKUP(LEFT($J$3,1)&amp;C56,'RRAA-CCEE'!$B$8:$Z$270,9,0),"")</f>
        <v>0</v>
      </c>
      <c r="AU56" s="291" t="str">
        <f>IFERROR(VLOOKUP(LEFT($J$3,1)&amp;C56,'RRAA-CCEE'!$B$8:$Z$270,10,0),"")</f>
        <v>Prueba prática</v>
      </c>
      <c r="AV56" s="291">
        <f>IFERROR(VLOOKUP(LEFT($J$3,1)&amp;C56,'RRAA-CCEE'!$B$8:$Z$270,11,0),"")</f>
        <v>0</v>
      </c>
      <c r="AW56" s="291">
        <f>IFERROR(VLOOKUP(LEFT($J$3,1)&amp;C56,'RRAA-CCEE'!$B$8:$Z$270,12,0),"")</f>
        <v>0</v>
      </c>
      <c r="AX56" s="291">
        <f>IFERROR(VLOOKUP(LEFT($J$3,1)&amp;C56,'RRAA-CCEE'!$B$8:$Z$270,13,0),"")</f>
        <v>0</v>
      </c>
      <c r="AY56" s="291">
        <f>IFERROR(VLOOKUP(LEFT($J$3,1)&amp;C56,'RRAA-CCEE'!$B$8:$Z$270,14,0),"")</f>
        <v>0</v>
      </c>
      <c r="AZ56" s="291">
        <f>IFERROR(VLOOKUP(LEFT($J$3,1)&amp;C56,'RRAA-CCEE'!$B$8:$Z$270,15,0),"")</f>
        <v>0</v>
      </c>
      <c r="BA56" s="291">
        <f>IFERROR(VLOOKUP(LEFT($J$3,1)&amp;C56,'RRAA-CCEE'!$B$8:$Z$270,16,0),"")</f>
        <v>0</v>
      </c>
      <c r="BB56" s="291">
        <f>IFERROR(VLOOKUP(LEFT($J$3,1)&amp;C56,'RRAA-CCEE'!$B$8:$Z$270,17,0),"")</f>
        <v>0</v>
      </c>
      <c r="BC56" s="291">
        <f>IFERROR(VLOOKUP(LEFT($J$3,1)&amp;C56,'RRAA-CCEE'!$B$8:$Z$270,18,0),"")</f>
        <v>0</v>
      </c>
      <c r="BD56" s="291">
        <f>IFERROR(VLOOKUP(LEFT($J$3,1)&amp;C56,'RRAA-CCEE'!$B$8:$Z$270,19,0),"")</f>
        <v>0</v>
      </c>
      <c r="BE56" s="291">
        <f>IFERROR(VLOOKUP(LEFT($J$3,1)&amp;C56,'RRAA-CCEE'!$B$8:$Z$270,20,0),"")</f>
        <v>0</v>
      </c>
      <c r="BF56" s="291">
        <f>IFERROR(VLOOKUP(LEFT($J$3,1)&amp;C56,'RRAA-CCEE'!$B$8:$Z$270,21,0),"")</f>
        <v>0</v>
      </c>
      <c r="BG56" s="291">
        <f>IFERROR(VLOOKUP(LEFT($J$3,1)&amp;C56,'RRAA-CCEE'!$B$8:$Z$270,22,0),"")</f>
        <v>0</v>
      </c>
      <c r="BH56" s="291">
        <f>IFERROR(VLOOKUP(LEFT($J$3,1)&amp;C56,'RRAA-CCEE'!$B$8:$Z$270,23,0),"")</f>
        <v>0</v>
      </c>
      <c r="BI56" s="291">
        <f>IFERROR(VLOOKUP(LEFT($J$3,1)&amp;C56,'RRAA-CCEE'!$B$8:$Z$270,24,0),"")</f>
        <v>0</v>
      </c>
      <c r="BJ56" s="291">
        <f>IFERROR(VLOOKUP(LEFT($J$3,1)&amp;C56,'RRAA-CCEE'!$B$8:$Z$270,25,0),"")</f>
        <v>0</v>
      </c>
    </row>
    <row r="57" spans="2:62">
      <c r="B57" s="432" t="str">
        <f>IFERROR(LEFT(VLOOKUP(LEFT($J$3,1)&amp;C57,'RRAA-CCEE'!$B$8:$E$270,4,0)),"")</f>
        <v/>
      </c>
      <c r="C57" s="318" t="s">
        <v>22</v>
      </c>
      <c r="D57" s="648" t="str">
        <f>IFERROR(VLOOKUP(LEFT($J$3,1)&amp;C57,'RRAA-CCEE'!$B$8:$D$270,3,0),"")</f>
        <v>g) Se ha controlado periódicamente el estado y la calidad de los productos exhibidos.</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f>IFERROR(VLOOKUP(LEFT($J$3,1)&amp;C57,'RRAA-CCEE'!$B$8:$Z$270,6,0),"")</f>
        <v>0</v>
      </c>
      <c r="AR57" s="291">
        <f>IFERROR(VLOOKUP(LEFT($J$3,1)&amp;C57,'RRAA-CCEE'!$B$8:$Z$270,7,0),"")</f>
        <v>0</v>
      </c>
      <c r="AS57" s="291">
        <f>IFERROR(VLOOKUP(LEFT($J$3,1)&amp;C57,'RRAA-CCEE'!$B$8:$Z$270,8,0),"")</f>
        <v>0</v>
      </c>
      <c r="AT57" s="291">
        <f>IFERROR(VLOOKUP(LEFT($J$3,1)&amp;C57,'RRAA-CCEE'!$B$8:$Z$270,9,0),"")</f>
        <v>0</v>
      </c>
      <c r="AU57" s="291" t="str">
        <f>IFERROR(VLOOKUP(LEFT($J$3,1)&amp;C57,'RRAA-CCEE'!$B$8:$Z$270,10,0),"")</f>
        <v>Prueba prática</v>
      </c>
      <c r="AV57" s="291">
        <f>IFERROR(VLOOKUP(LEFT($J$3,1)&amp;C57,'RRAA-CCEE'!$B$8:$Z$270,11,0),"")</f>
        <v>0</v>
      </c>
      <c r="AW57" s="291">
        <f>IFERROR(VLOOKUP(LEFT($J$3,1)&amp;C57,'RRAA-CCEE'!$B$8:$Z$270,12,0),"")</f>
        <v>0</v>
      </c>
      <c r="AX57" s="291">
        <f>IFERROR(VLOOKUP(LEFT($J$3,1)&amp;C57,'RRAA-CCEE'!$B$8:$Z$270,13,0),"")</f>
        <v>0</v>
      </c>
      <c r="AY57" s="291">
        <f>IFERROR(VLOOKUP(LEFT($J$3,1)&amp;C57,'RRAA-CCEE'!$B$8:$Z$270,14,0),"")</f>
        <v>0</v>
      </c>
      <c r="AZ57" s="291">
        <f>IFERROR(VLOOKUP(LEFT($J$3,1)&amp;C57,'RRAA-CCEE'!$B$8:$Z$270,15,0),"")</f>
        <v>0</v>
      </c>
      <c r="BA57" s="291">
        <f>IFERROR(VLOOKUP(LEFT($J$3,1)&amp;C57,'RRAA-CCEE'!$B$8:$Z$270,16,0),"")</f>
        <v>0</v>
      </c>
      <c r="BB57" s="291">
        <f>IFERROR(VLOOKUP(LEFT($J$3,1)&amp;C57,'RRAA-CCEE'!$B$8:$Z$270,17,0),"")</f>
        <v>0</v>
      </c>
      <c r="BC57" s="291">
        <f>IFERROR(VLOOKUP(LEFT($J$3,1)&amp;C57,'RRAA-CCEE'!$B$8:$Z$270,18,0),"")</f>
        <v>0</v>
      </c>
      <c r="BD57" s="291">
        <f>IFERROR(VLOOKUP(LEFT($J$3,1)&amp;C57,'RRAA-CCEE'!$B$8:$Z$270,19,0),"")</f>
        <v>0</v>
      </c>
      <c r="BE57" s="291">
        <f>IFERROR(VLOOKUP(LEFT($J$3,1)&amp;C57,'RRAA-CCEE'!$B$8:$Z$270,20,0),"")</f>
        <v>0</v>
      </c>
      <c r="BF57" s="291">
        <f>IFERROR(VLOOKUP(LEFT($J$3,1)&amp;C57,'RRAA-CCEE'!$B$8:$Z$270,21,0),"")</f>
        <v>0</v>
      </c>
      <c r="BG57" s="291">
        <f>IFERROR(VLOOKUP(LEFT($J$3,1)&amp;C57,'RRAA-CCEE'!$B$8:$Z$270,22,0),"")</f>
        <v>0</v>
      </c>
      <c r="BH57" s="291">
        <f>IFERROR(VLOOKUP(LEFT($J$3,1)&amp;C57,'RRAA-CCEE'!$B$8:$Z$270,23,0),"")</f>
        <v>0</v>
      </c>
      <c r="BI57" s="291">
        <f>IFERROR(VLOOKUP(LEFT($J$3,1)&amp;C57,'RRAA-CCEE'!$B$8:$Z$270,24,0),"")</f>
        <v>0</v>
      </c>
      <c r="BJ57" s="291">
        <f>IFERROR(VLOOKUP(LEFT($J$3,1)&amp;C57,'RRAA-CCEE'!$B$8:$Z$270,25,0),"")</f>
        <v>0</v>
      </c>
    </row>
    <row r="58" spans="2:62">
      <c r="B58" s="432" t="str">
        <f>IFERROR(LEFT(VLOOKUP(LEFT($J$3,1)&amp;C58,'RRAA-CCEE'!$B$8:$E$270,4,0)),"")</f>
        <v/>
      </c>
      <c r="C58" s="318" t="s">
        <v>23</v>
      </c>
      <c r="D58" s="648" t="str">
        <f>IFERROR(VLOOKUP(LEFT($J$3,1)&amp;C58,'RRAA-CCEE'!$B$8:$D$270,3,0),"")</f>
        <v>h) Se ha realizado la limpieza, mantenimiento, conservación y reposición de los elementos de escaparates y de la sala de exposición</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f>IFERROR(VLOOKUP(LEFT($J$3,1)&amp;C58,'RRAA-CCEE'!$B$8:$Z$270,6,0),"")</f>
        <v>0</v>
      </c>
      <c r="AR58" s="291">
        <f>IFERROR(VLOOKUP(LEFT($J$3,1)&amp;C58,'RRAA-CCEE'!$B$8:$Z$270,7,0),"")</f>
        <v>0</v>
      </c>
      <c r="AS58" s="291">
        <f>IFERROR(VLOOKUP(LEFT($J$3,1)&amp;C58,'RRAA-CCEE'!$B$8:$Z$270,8,0),"")</f>
        <v>0</v>
      </c>
      <c r="AT58" s="291">
        <f>IFERROR(VLOOKUP(LEFT($J$3,1)&amp;C58,'RRAA-CCEE'!$B$8:$Z$270,9,0),"")</f>
        <v>0</v>
      </c>
      <c r="AU58" s="291" t="str">
        <f>IFERROR(VLOOKUP(LEFT($J$3,1)&amp;C58,'RRAA-CCEE'!$B$8:$Z$270,10,0),"")</f>
        <v>Prueba prática</v>
      </c>
      <c r="AV58" s="291">
        <f>IFERROR(VLOOKUP(LEFT($J$3,1)&amp;C58,'RRAA-CCEE'!$B$8:$Z$270,11,0),"")</f>
        <v>0</v>
      </c>
      <c r="AW58" s="291">
        <f>IFERROR(VLOOKUP(LEFT($J$3,1)&amp;C58,'RRAA-CCEE'!$B$8:$Z$270,12,0),"")</f>
        <v>0</v>
      </c>
      <c r="AX58" s="291">
        <f>IFERROR(VLOOKUP(LEFT($J$3,1)&amp;C58,'RRAA-CCEE'!$B$8:$Z$270,13,0),"")</f>
        <v>0</v>
      </c>
      <c r="AY58" s="291">
        <f>IFERROR(VLOOKUP(LEFT($J$3,1)&amp;C58,'RRAA-CCEE'!$B$8:$Z$270,14,0),"")</f>
        <v>0</v>
      </c>
      <c r="AZ58" s="291">
        <f>IFERROR(VLOOKUP(LEFT($J$3,1)&amp;C58,'RRAA-CCEE'!$B$8:$Z$270,15,0),"")</f>
        <v>0</v>
      </c>
      <c r="BA58" s="291">
        <f>IFERROR(VLOOKUP(LEFT($J$3,1)&amp;C58,'RRAA-CCEE'!$B$8:$Z$270,16,0),"")</f>
        <v>0</v>
      </c>
      <c r="BB58" s="291">
        <f>IFERROR(VLOOKUP(LEFT($J$3,1)&amp;C58,'RRAA-CCEE'!$B$8:$Z$270,17,0),"")</f>
        <v>0</v>
      </c>
      <c r="BC58" s="291">
        <f>IFERROR(VLOOKUP(LEFT($J$3,1)&amp;C58,'RRAA-CCEE'!$B$8:$Z$270,18,0),"")</f>
        <v>0</v>
      </c>
      <c r="BD58" s="291">
        <f>IFERROR(VLOOKUP(LEFT($J$3,1)&amp;C58,'RRAA-CCEE'!$B$8:$Z$270,19,0),"")</f>
        <v>0</v>
      </c>
      <c r="BE58" s="291">
        <f>IFERROR(VLOOKUP(LEFT($J$3,1)&amp;C58,'RRAA-CCEE'!$B$8:$Z$270,20,0),"")</f>
        <v>0</v>
      </c>
      <c r="BF58" s="291">
        <f>IFERROR(VLOOKUP(LEFT($J$3,1)&amp;C58,'RRAA-CCEE'!$B$8:$Z$270,21,0),"")</f>
        <v>0</v>
      </c>
      <c r="BG58" s="291">
        <f>IFERROR(VLOOKUP(LEFT($J$3,1)&amp;C58,'RRAA-CCEE'!$B$8:$Z$270,22,0),"")</f>
        <v>0</v>
      </c>
      <c r="BH58" s="291">
        <f>IFERROR(VLOOKUP(LEFT($J$3,1)&amp;C58,'RRAA-CCEE'!$B$8:$Z$270,23,0),"")</f>
        <v>0</v>
      </c>
      <c r="BI58" s="291">
        <f>IFERROR(VLOOKUP(LEFT($J$3,1)&amp;C58,'RRAA-CCEE'!$B$8:$Z$270,24,0),"")</f>
        <v>0</v>
      </c>
      <c r="BJ58" s="291">
        <f>IFERROR(VLOOKUP(LEFT($J$3,1)&amp;C58,'RRAA-CCEE'!$B$8:$Z$270,25,0),"")</f>
        <v>0</v>
      </c>
    </row>
    <row r="59" spans="2:62">
      <c r="B59" s="432" t="str">
        <f>IFERROR(LEFT(VLOOKUP(LEFT($J$3,1)&amp;C59,'RRAA-CCEE'!$B$8:$E$270,4,0)),"")</f>
        <v/>
      </c>
      <c r="C59" s="318" t="s">
        <v>24</v>
      </c>
      <c r="D59" s="648" t="str">
        <f>IFERROR(VLOOKUP(LEFT($J$3,1)&amp;C59,'RRAA-CCEE'!$B$8:$D$270,3,0),"")</f>
        <v>i) Se ha aplicado la normativa comercial, de protección ambiental y de prevención de riesgos laborales.</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f>IFERROR(VLOOKUP(LEFT($J$3,1)&amp;C59,'RRAA-CCEE'!$B$8:$Z$270,6,0),"")</f>
        <v>0</v>
      </c>
      <c r="AR59" s="291">
        <f>IFERROR(VLOOKUP(LEFT($J$3,1)&amp;C59,'RRAA-CCEE'!$B$8:$Z$270,7,0),"")</f>
        <v>0</v>
      </c>
      <c r="AS59" s="291">
        <f>IFERROR(VLOOKUP(LEFT($J$3,1)&amp;C59,'RRAA-CCEE'!$B$8:$Z$270,8,0),"")</f>
        <v>0</v>
      </c>
      <c r="AT59" s="291">
        <f>IFERROR(VLOOKUP(LEFT($J$3,1)&amp;C59,'RRAA-CCEE'!$B$8:$Z$270,9,0),"")</f>
        <v>0</v>
      </c>
      <c r="AU59" s="291" t="str">
        <f>IFERROR(VLOOKUP(LEFT($J$3,1)&amp;C59,'RRAA-CCEE'!$B$8:$Z$270,10,0),"")</f>
        <v>Prueba prática</v>
      </c>
      <c r="AV59" s="291">
        <f>IFERROR(VLOOKUP(LEFT($J$3,1)&amp;C59,'RRAA-CCEE'!$B$8:$Z$270,11,0),"")</f>
        <v>0</v>
      </c>
      <c r="AW59" s="291">
        <f>IFERROR(VLOOKUP(LEFT($J$3,1)&amp;C59,'RRAA-CCEE'!$B$8:$Z$270,12,0),"")</f>
        <v>0</v>
      </c>
      <c r="AX59" s="291">
        <f>IFERROR(VLOOKUP(LEFT($J$3,1)&amp;C59,'RRAA-CCEE'!$B$8:$Z$270,13,0),"")</f>
        <v>0</v>
      </c>
      <c r="AY59" s="291">
        <f>IFERROR(VLOOKUP(LEFT($J$3,1)&amp;C59,'RRAA-CCEE'!$B$8:$Z$270,14,0),"")</f>
        <v>0</v>
      </c>
      <c r="AZ59" s="291">
        <f>IFERROR(VLOOKUP(LEFT($J$3,1)&amp;C59,'RRAA-CCEE'!$B$8:$Z$270,15,0),"")</f>
        <v>0</v>
      </c>
      <c r="BA59" s="291">
        <f>IFERROR(VLOOKUP(LEFT($J$3,1)&amp;C59,'RRAA-CCEE'!$B$8:$Z$270,16,0),"")</f>
        <v>0</v>
      </c>
      <c r="BB59" s="291">
        <f>IFERROR(VLOOKUP(LEFT($J$3,1)&amp;C59,'RRAA-CCEE'!$B$8:$Z$270,17,0),"")</f>
        <v>0</v>
      </c>
      <c r="BC59" s="291">
        <f>IFERROR(VLOOKUP(LEFT($J$3,1)&amp;C59,'RRAA-CCEE'!$B$8:$Z$270,18,0),"")</f>
        <v>0</v>
      </c>
      <c r="BD59" s="291">
        <f>IFERROR(VLOOKUP(LEFT($J$3,1)&amp;C59,'RRAA-CCEE'!$B$8:$Z$270,19,0),"")</f>
        <v>0</v>
      </c>
      <c r="BE59" s="291">
        <f>IFERROR(VLOOKUP(LEFT($J$3,1)&amp;C59,'RRAA-CCEE'!$B$8:$Z$270,20,0),"")</f>
        <v>0</v>
      </c>
      <c r="BF59" s="291">
        <f>IFERROR(VLOOKUP(LEFT($J$3,1)&amp;C59,'RRAA-CCEE'!$B$8:$Z$270,21,0),"")</f>
        <v>0</v>
      </c>
      <c r="BG59" s="291">
        <f>IFERROR(VLOOKUP(LEFT($J$3,1)&amp;C59,'RRAA-CCEE'!$B$8:$Z$270,22,0),"")</f>
        <v>0</v>
      </c>
      <c r="BH59" s="291">
        <f>IFERROR(VLOOKUP(LEFT($J$3,1)&amp;C59,'RRAA-CCEE'!$B$8:$Z$270,23,0),"")</f>
        <v>0</v>
      </c>
      <c r="BI59" s="291">
        <f>IFERROR(VLOOKUP(LEFT($J$3,1)&amp;C59,'RRAA-CCEE'!$B$8:$Z$270,24,0),"")</f>
        <v>0</v>
      </c>
      <c r="BJ59" s="291">
        <f>IFERROR(VLOOKUP(LEFT($J$3,1)&amp;C59,'RRAA-CCEE'!$B$8:$Z$270,25,0),"")</f>
        <v>0</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9</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f t="shared" si="12"/>
        <v>5</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5. Montaje de escaparates y exposiciones. Elementos, criterios estéticos y comerciales.</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03" priority="17" stopIfTrue="1" operator="greaterThanOrEqual">
      <formula>5</formula>
    </cfRule>
    <cfRule type="cellIs" dxfId="102" priority="18" stopIfTrue="1" operator="between">
      <formula>4</formula>
      <formula>49999999</formula>
    </cfRule>
    <cfRule type="cellIs" dxfId="101" priority="19" stopIfTrue="1" operator="lessThan">
      <formula>4</formula>
    </cfRule>
  </conditionalFormatting>
  <conditionalFormatting sqref="AK50:AK77">
    <cfRule type="containsBlanks" priority="14" stopIfTrue="1">
      <formula>LEN(TRIM(AK50))=0</formula>
    </cfRule>
    <cfRule type="cellIs" dxfId="100" priority="15" stopIfTrue="1" operator="greaterThan">
      <formula>0</formula>
    </cfRule>
  </conditionalFormatting>
  <conditionalFormatting sqref="B51:B77">
    <cfRule type="containsText" dxfId="99" priority="13" operator="containsText" text="B">
      <formula>NOT(ISERROR(SEARCH("B",B51)))</formula>
    </cfRule>
  </conditionalFormatting>
  <conditionalFormatting sqref="J7:AJ7">
    <cfRule type="containsText" dxfId="98" priority="12" operator="containsText" text="B">
      <formula>NOT(ISERROR(SEARCH("B",J7)))</formula>
    </cfRule>
  </conditionalFormatting>
  <conditionalFormatting sqref="I10">
    <cfRule type="cellIs" dxfId="97" priority="9" operator="equal">
      <formula>1</formula>
    </cfRule>
    <cfRule type="cellIs" dxfId="96" priority="10" operator="lessThan">
      <formula>1</formula>
    </cfRule>
    <cfRule type="cellIs" dxfId="95" priority="11" operator="greaterThan">
      <formula>1</formula>
    </cfRule>
  </conditionalFormatting>
  <conditionalFormatting sqref="G48:I48">
    <cfRule type="containsBlanks" priority="5" stopIfTrue="1">
      <formula>LEN(TRIM(G48))=0</formula>
    </cfRule>
    <cfRule type="cellIs" dxfId="94" priority="6" stopIfTrue="1" operator="greaterThanOrEqual">
      <formula>5</formula>
    </cfRule>
    <cfRule type="cellIs" dxfId="93" priority="7" stopIfTrue="1" operator="between">
      <formula>4</formula>
      <formula>49999999</formula>
    </cfRule>
    <cfRule type="cellIs" dxfId="92" priority="8" stopIfTrue="1" operator="lessThan">
      <formula>4</formula>
    </cfRule>
  </conditionalFormatting>
  <conditionalFormatting sqref="G48:I48">
    <cfRule type="containsBlanks" priority="1" stopIfTrue="1">
      <formula>LEN(TRIM(G48))=0</formula>
    </cfRule>
    <cfRule type="cellIs" dxfId="91" priority="2" stopIfTrue="1" operator="greaterThanOrEqual">
      <formula>5</formula>
    </cfRule>
    <cfRule type="cellIs" dxfId="90" priority="3" stopIfTrue="1" operator="between">
      <formula>4</formula>
      <formula>49999999</formula>
    </cfRule>
    <cfRule type="cellIs" dxfId="89"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4" style="1" customWidth="1"/>
    <col min="41" max="41" width="4.85546875" style="1" customWidth="1"/>
    <col min="42" max="42" width="3.140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6</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IFERROR(VLOOKUP(LEFT($J$3,1)&amp;C51,'RRAA-CCEE'!$B$8:$Z$270,6,0),"")</f>
        <v/>
      </c>
      <c r="AR51" s="291" t="str">
        <f>IFERROR(VLOOKUP(LEFT($J$3,1)&amp;C51,'RRAA-CCEE'!$B$8:$Z$270,7,0),"")</f>
        <v/>
      </c>
      <c r="AS51" s="291" t="str">
        <f>IFERROR(VLOOKUP(LEFT($J$3,1)&amp;C51,'RRAA-CCEE'!$B$8:$Z$270,8,0),"")</f>
        <v/>
      </c>
      <c r="AT51" s="291" t="str">
        <f>IFERROR(VLOOKUP(LEFT($J$3,1)&amp;C51,'RRAA-CCEE'!$B$8:$Z$270,9,0),"")</f>
        <v/>
      </c>
      <c r="AU51" s="291" t="str">
        <f>IFERROR(VLOOKUP(LEFT($J$3,1)&amp;C51,'RRAA-CCEE'!$B$8:$Z$270,10,0),"")</f>
        <v/>
      </c>
      <c r="AV51" s="291" t="str">
        <f>IFERROR(VLOOKUP(LEFT($J$3,1)&amp;C51,'RRAA-CCEE'!$B$8:$Z$270,11,0),"")</f>
        <v/>
      </c>
      <c r="AW51" s="291" t="str">
        <f>IFERROR(VLOOKUP(LEFT($J$3,1)&amp;C51,'RRAA-CCEE'!$B$8:$Z$270,12,0),"")</f>
        <v/>
      </c>
      <c r="AX51" s="291" t="str">
        <f>IFERROR(VLOOKUP(LEFT($J$3,1)&amp;C51,'RRAA-CCEE'!$B$8:$Z$270,13,0),"")</f>
        <v/>
      </c>
      <c r="AY51" s="291" t="str">
        <f>IFERROR(VLOOKUP(LEFT($J$3,1)&amp;C51,'RRAA-CCEE'!$B$8:$Z$270,14,0),"")</f>
        <v/>
      </c>
      <c r="AZ51" s="291" t="str">
        <f>IFERROR(VLOOKUP(LEFT($J$3,1)&amp;C51,'RRAA-CCEE'!$B$8:$Z$270,15,0),"")</f>
        <v/>
      </c>
      <c r="BA51" s="291" t="str">
        <f>IFERROR(VLOOKUP(LEFT($J$3,1)&amp;C51,'RRAA-CCEE'!$B$8:$Z$270,16,0),"")</f>
        <v/>
      </c>
      <c r="BB51" s="291" t="str">
        <f>IFERROR(VLOOKUP(LEFT($J$3,1)&amp;C51,'RRAA-CCEE'!$B$8:$Z$270,17,0),"")</f>
        <v/>
      </c>
      <c r="BC51" s="291" t="str">
        <f>IFERROR(VLOOKUP(LEFT($J$3,1)&amp;C51,'RRAA-CCEE'!$B$8:$Z$270,18,0),"")</f>
        <v/>
      </c>
      <c r="BD51" s="291" t="str">
        <f>IFERROR(VLOOKUP(LEFT($J$3,1)&amp;C51,'RRAA-CCEE'!$B$8:$Z$270,19,0),"")</f>
        <v/>
      </c>
      <c r="BE51" s="291" t="str">
        <f>IFERROR(VLOOKUP(LEFT($J$3,1)&amp;C51,'RRAA-CCEE'!$B$8:$Z$270,20,0),"")</f>
        <v/>
      </c>
      <c r="BF51" s="291" t="str">
        <f>IFERROR(VLOOKUP(LEFT($J$3,1)&amp;C51,'RRAA-CCEE'!$B$8:$Z$270,21,0),"")</f>
        <v/>
      </c>
      <c r="BG51" s="291" t="str">
        <f>IFERROR(VLOOKUP(LEFT($J$3,1)&amp;C51,'RRAA-CCEE'!$B$8:$Z$270,22,0),"")</f>
        <v/>
      </c>
      <c r="BH51" s="291" t="str">
        <f>IFERROR(VLOOKUP(LEFT($J$3,1)&amp;C51,'RRAA-CCEE'!$B$8:$Z$270,23,0),"")</f>
        <v/>
      </c>
      <c r="BI51" s="291" t="str">
        <f>IFERROR(VLOOKUP(LEFT($J$3,1)&amp;C51,'RRAA-CCEE'!$B$8:$Z$270,24,0),"")</f>
        <v/>
      </c>
      <c r="BJ51" s="291" t="str">
        <f>IFERROR(VLOOKUP(LEFT($J$3,1)&amp;C51,'RRAA-CCEE'!$B$8:$Z$270,25,0),"")</f>
        <v/>
      </c>
    </row>
    <row r="52" spans="2:62" s="9" customFormat="1">
      <c r="B52" s="432" t="str">
        <f>IFERROR(LEFT(VLOOKUP(LEFT($J$3,1)&amp;C52,'RRAA-CCEE'!$B$8:$E$270,4,0)),"")</f>
        <v/>
      </c>
      <c r="C52" s="318" t="s">
        <v>17</v>
      </c>
      <c r="D52" s="648" t="str">
        <f>IFERROR(VLOOKUP(LEFT($J$3,1)&amp;C52,'RRAA-CCEE'!$B$8:$D$270,3,0),"")</f>
        <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IFERROR(VLOOKUP(LEFT($J$3,1)&amp;C52,'RRAA-CCEE'!$B$8:$Z$270,6,0),"")</f>
        <v/>
      </c>
      <c r="AR52" s="291" t="str">
        <f>IFERROR(VLOOKUP(LEFT($J$3,1)&amp;C52,'RRAA-CCEE'!$B$8:$Z$270,7,0),"")</f>
        <v/>
      </c>
      <c r="AS52" s="291" t="str">
        <f>IFERROR(VLOOKUP(LEFT($J$3,1)&amp;C52,'RRAA-CCEE'!$B$8:$Z$270,8,0),"")</f>
        <v/>
      </c>
      <c r="AT52" s="291" t="str">
        <f>IFERROR(VLOOKUP(LEFT($J$3,1)&amp;C52,'RRAA-CCEE'!$B$8:$Z$270,9,0),"")</f>
        <v/>
      </c>
      <c r="AU52" s="291" t="str">
        <f>IFERROR(VLOOKUP(LEFT($J$3,1)&amp;C52,'RRAA-CCEE'!$B$8:$Z$270,10,0),"")</f>
        <v/>
      </c>
      <c r="AV52" s="291" t="str">
        <f>IFERROR(VLOOKUP(LEFT($J$3,1)&amp;C52,'RRAA-CCEE'!$B$8:$Z$270,11,0),"")</f>
        <v/>
      </c>
      <c r="AW52" s="291" t="str">
        <f>IFERROR(VLOOKUP(LEFT($J$3,1)&amp;C52,'RRAA-CCEE'!$B$8:$Z$270,12,0),"")</f>
        <v/>
      </c>
      <c r="AX52" s="291" t="str">
        <f>IFERROR(VLOOKUP(LEFT($J$3,1)&amp;C52,'RRAA-CCEE'!$B$8:$Z$270,13,0),"")</f>
        <v/>
      </c>
      <c r="AY52" s="291" t="str">
        <f>IFERROR(VLOOKUP(LEFT($J$3,1)&amp;C52,'RRAA-CCEE'!$B$8:$Z$270,14,0),"")</f>
        <v/>
      </c>
      <c r="AZ52" s="291" t="str">
        <f>IFERROR(VLOOKUP(LEFT($J$3,1)&amp;C52,'RRAA-CCEE'!$B$8:$Z$270,15,0),"")</f>
        <v/>
      </c>
      <c r="BA52" s="291" t="str">
        <f>IFERROR(VLOOKUP(LEFT($J$3,1)&amp;C52,'RRAA-CCEE'!$B$8:$Z$270,16,0),"")</f>
        <v/>
      </c>
      <c r="BB52" s="291" t="str">
        <f>IFERROR(VLOOKUP(LEFT($J$3,1)&amp;C52,'RRAA-CCEE'!$B$8:$Z$270,17,0),"")</f>
        <v/>
      </c>
      <c r="BC52" s="291" t="str">
        <f>IFERROR(VLOOKUP(LEFT($J$3,1)&amp;C52,'RRAA-CCEE'!$B$8:$Z$270,18,0),"")</f>
        <v/>
      </c>
      <c r="BD52" s="291" t="str">
        <f>IFERROR(VLOOKUP(LEFT($J$3,1)&amp;C52,'RRAA-CCEE'!$B$8:$Z$270,19,0),"")</f>
        <v/>
      </c>
      <c r="BE52" s="291" t="str">
        <f>IFERROR(VLOOKUP(LEFT($J$3,1)&amp;C52,'RRAA-CCEE'!$B$8:$Z$270,20,0),"")</f>
        <v/>
      </c>
      <c r="BF52" s="291" t="str">
        <f>IFERROR(VLOOKUP(LEFT($J$3,1)&amp;C52,'RRAA-CCEE'!$B$8:$Z$270,21,0),"")</f>
        <v/>
      </c>
      <c r="BG52" s="291" t="str">
        <f>IFERROR(VLOOKUP(LEFT($J$3,1)&amp;C52,'RRAA-CCEE'!$B$8:$Z$270,22,0),"")</f>
        <v/>
      </c>
      <c r="BH52" s="291" t="str">
        <f>IFERROR(VLOOKUP(LEFT($J$3,1)&amp;C52,'RRAA-CCEE'!$B$8:$Z$270,23,0),"")</f>
        <v/>
      </c>
      <c r="BI52" s="291" t="str">
        <f>IFERROR(VLOOKUP(LEFT($J$3,1)&amp;C52,'RRAA-CCEE'!$B$8:$Z$270,24,0),"")</f>
        <v/>
      </c>
      <c r="BJ52" s="291" t="str">
        <f>IFERROR(VLOOKUP(LEFT($J$3,1)&amp;C52,'RRAA-CCEE'!$B$8:$Z$270,25,0),"")</f>
        <v/>
      </c>
    </row>
    <row r="53" spans="2:62" s="9" customFormat="1">
      <c r="B53" s="432" t="str">
        <f>IFERROR(LEFT(VLOOKUP(LEFT($J$3,1)&amp;C53,'RRAA-CCEE'!$B$8:$E$270,4,0)),"")</f>
        <v/>
      </c>
      <c r="C53" s="318" t="s">
        <v>18</v>
      </c>
      <c r="D53" s="648" t="str">
        <f>IFERROR(VLOOKUP(LEFT($J$3,1)&amp;C53,'RRAA-CCEE'!$B$8:$D$270,3,0),"")</f>
        <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IFERROR(VLOOKUP(LEFT($J$3,1)&amp;C53,'RRAA-CCEE'!$B$8:$Z$270,6,0),"")</f>
        <v/>
      </c>
      <c r="AR53" s="291" t="str">
        <f>IFERROR(VLOOKUP(LEFT($J$3,1)&amp;C53,'RRAA-CCEE'!$B$8:$Z$270,7,0),"")</f>
        <v/>
      </c>
      <c r="AS53" s="291" t="str">
        <f>IFERROR(VLOOKUP(LEFT($J$3,1)&amp;C53,'RRAA-CCEE'!$B$8:$Z$270,8,0),"")</f>
        <v/>
      </c>
      <c r="AT53" s="291" t="str">
        <f>IFERROR(VLOOKUP(LEFT($J$3,1)&amp;C53,'RRAA-CCEE'!$B$8:$Z$270,9,0),"")</f>
        <v/>
      </c>
      <c r="AU53" s="291" t="str">
        <f>IFERROR(VLOOKUP(LEFT($J$3,1)&amp;C53,'RRAA-CCEE'!$B$8:$Z$270,10,0),"")</f>
        <v/>
      </c>
      <c r="AV53" s="291" t="str">
        <f>IFERROR(VLOOKUP(LEFT($J$3,1)&amp;C53,'RRAA-CCEE'!$B$8:$Z$270,11,0),"")</f>
        <v/>
      </c>
      <c r="AW53" s="291" t="str">
        <f>IFERROR(VLOOKUP(LEFT($J$3,1)&amp;C53,'RRAA-CCEE'!$B$8:$Z$270,12,0),"")</f>
        <v/>
      </c>
      <c r="AX53" s="291" t="str">
        <f>IFERROR(VLOOKUP(LEFT($J$3,1)&amp;C53,'RRAA-CCEE'!$B$8:$Z$270,13,0),"")</f>
        <v/>
      </c>
      <c r="AY53" s="291" t="str">
        <f>IFERROR(VLOOKUP(LEFT($J$3,1)&amp;C53,'RRAA-CCEE'!$B$8:$Z$270,14,0),"")</f>
        <v/>
      </c>
      <c r="AZ53" s="291" t="str">
        <f>IFERROR(VLOOKUP(LEFT($J$3,1)&amp;C53,'RRAA-CCEE'!$B$8:$Z$270,15,0),"")</f>
        <v/>
      </c>
      <c r="BA53" s="291" t="str">
        <f>IFERROR(VLOOKUP(LEFT($J$3,1)&amp;C53,'RRAA-CCEE'!$B$8:$Z$270,16,0),"")</f>
        <v/>
      </c>
      <c r="BB53" s="291" t="str">
        <f>IFERROR(VLOOKUP(LEFT($J$3,1)&amp;C53,'RRAA-CCEE'!$B$8:$Z$270,17,0),"")</f>
        <v/>
      </c>
      <c r="BC53" s="291" t="str">
        <f>IFERROR(VLOOKUP(LEFT($J$3,1)&amp;C53,'RRAA-CCEE'!$B$8:$Z$270,18,0),"")</f>
        <v/>
      </c>
      <c r="BD53" s="291" t="str">
        <f>IFERROR(VLOOKUP(LEFT($J$3,1)&amp;C53,'RRAA-CCEE'!$B$8:$Z$270,19,0),"")</f>
        <v/>
      </c>
      <c r="BE53" s="291" t="str">
        <f>IFERROR(VLOOKUP(LEFT($J$3,1)&amp;C53,'RRAA-CCEE'!$B$8:$Z$270,20,0),"")</f>
        <v/>
      </c>
      <c r="BF53" s="291" t="str">
        <f>IFERROR(VLOOKUP(LEFT($J$3,1)&amp;C53,'RRAA-CCEE'!$B$8:$Z$270,21,0),"")</f>
        <v/>
      </c>
      <c r="BG53" s="291" t="str">
        <f>IFERROR(VLOOKUP(LEFT($J$3,1)&amp;C53,'RRAA-CCEE'!$B$8:$Z$270,22,0),"")</f>
        <v/>
      </c>
      <c r="BH53" s="291" t="str">
        <f>IFERROR(VLOOKUP(LEFT($J$3,1)&amp;C53,'RRAA-CCEE'!$B$8:$Z$270,23,0),"")</f>
        <v/>
      </c>
      <c r="BI53" s="291" t="str">
        <f>IFERROR(VLOOKUP(LEFT($J$3,1)&amp;C53,'RRAA-CCEE'!$B$8:$Z$270,24,0),"")</f>
        <v/>
      </c>
      <c r="BJ53" s="291" t="str">
        <f>IFERROR(VLOOKUP(LEFT($J$3,1)&amp;C53,'RRAA-CCEE'!$B$8:$Z$270,25,0),"")</f>
        <v/>
      </c>
    </row>
    <row r="54" spans="2:62" s="9" customFormat="1">
      <c r="B54" s="432" t="str">
        <f>IFERROR(LEFT(VLOOKUP(LEFT($J$3,1)&amp;C54,'RRAA-CCEE'!$B$8:$E$270,4,0)),"")</f>
        <v/>
      </c>
      <c r="C54" s="318" t="s">
        <v>19</v>
      </c>
      <c r="D54" s="648" t="str">
        <f>IFERROR(VLOOKUP(LEFT($J$3,1)&amp;C54,'RRAA-CCEE'!$B$8:$D$270,3,0),"")</f>
        <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IFERROR(VLOOKUP(LEFT($J$3,1)&amp;C54,'RRAA-CCEE'!$B$8:$Z$270,6,0),"")</f>
        <v/>
      </c>
      <c r="AR54" s="291" t="str">
        <f>IFERROR(VLOOKUP(LEFT($J$3,1)&amp;C54,'RRAA-CCEE'!$B$8:$Z$270,7,0),"")</f>
        <v/>
      </c>
      <c r="AS54" s="291" t="str">
        <f>IFERROR(VLOOKUP(LEFT($J$3,1)&amp;C54,'RRAA-CCEE'!$B$8:$Z$270,8,0),"")</f>
        <v/>
      </c>
      <c r="AT54" s="291" t="str">
        <f>IFERROR(VLOOKUP(LEFT($J$3,1)&amp;C54,'RRAA-CCEE'!$B$8:$Z$270,9,0),"")</f>
        <v/>
      </c>
      <c r="AU54" s="291" t="str">
        <f>IFERROR(VLOOKUP(LEFT($J$3,1)&amp;C54,'RRAA-CCEE'!$B$8:$Z$270,10,0),"")</f>
        <v/>
      </c>
      <c r="AV54" s="291" t="str">
        <f>IFERROR(VLOOKUP(LEFT($J$3,1)&amp;C54,'RRAA-CCEE'!$B$8:$Z$270,11,0),"")</f>
        <v/>
      </c>
      <c r="AW54" s="291" t="str">
        <f>IFERROR(VLOOKUP(LEFT($J$3,1)&amp;C54,'RRAA-CCEE'!$B$8:$Z$270,12,0),"")</f>
        <v/>
      </c>
      <c r="AX54" s="291" t="str">
        <f>IFERROR(VLOOKUP(LEFT($J$3,1)&amp;C54,'RRAA-CCEE'!$B$8:$Z$270,13,0),"")</f>
        <v/>
      </c>
      <c r="AY54" s="291" t="str">
        <f>IFERROR(VLOOKUP(LEFT($J$3,1)&amp;C54,'RRAA-CCEE'!$B$8:$Z$270,14,0),"")</f>
        <v/>
      </c>
      <c r="AZ54" s="291" t="str">
        <f>IFERROR(VLOOKUP(LEFT($J$3,1)&amp;C54,'RRAA-CCEE'!$B$8:$Z$270,15,0),"")</f>
        <v/>
      </c>
      <c r="BA54" s="291" t="str">
        <f>IFERROR(VLOOKUP(LEFT($J$3,1)&amp;C54,'RRAA-CCEE'!$B$8:$Z$270,16,0),"")</f>
        <v/>
      </c>
      <c r="BB54" s="291" t="str">
        <f>IFERROR(VLOOKUP(LEFT($J$3,1)&amp;C54,'RRAA-CCEE'!$B$8:$Z$270,17,0),"")</f>
        <v/>
      </c>
      <c r="BC54" s="291" t="str">
        <f>IFERROR(VLOOKUP(LEFT($J$3,1)&amp;C54,'RRAA-CCEE'!$B$8:$Z$270,18,0),"")</f>
        <v/>
      </c>
      <c r="BD54" s="291" t="str">
        <f>IFERROR(VLOOKUP(LEFT($J$3,1)&amp;C54,'RRAA-CCEE'!$B$8:$Z$270,19,0),"")</f>
        <v/>
      </c>
      <c r="BE54" s="291" t="str">
        <f>IFERROR(VLOOKUP(LEFT($J$3,1)&amp;C54,'RRAA-CCEE'!$B$8:$Z$270,20,0),"")</f>
        <v/>
      </c>
      <c r="BF54" s="291" t="str">
        <f>IFERROR(VLOOKUP(LEFT($J$3,1)&amp;C54,'RRAA-CCEE'!$B$8:$Z$270,21,0),"")</f>
        <v/>
      </c>
      <c r="BG54" s="291" t="str">
        <f>IFERROR(VLOOKUP(LEFT($J$3,1)&amp;C54,'RRAA-CCEE'!$B$8:$Z$270,22,0),"")</f>
        <v/>
      </c>
      <c r="BH54" s="291" t="str">
        <f>IFERROR(VLOOKUP(LEFT($J$3,1)&amp;C54,'RRAA-CCEE'!$B$8:$Z$270,23,0),"")</f>
        <v/>
      </c>
      <c r="BI54" s="291" t="str">
        <f>IFERROR(VLOOKUP(LEFT($J$3,1)&amp;C54,'RRAA-CCEE'!$B$8:$Z$270,24,0),"")</f>
        <v/>
      </c>
      <c r="BJ54" s="291" t="str">
        <f>IFERROR(VLOOKUP(LEFT($J$3,1)&amp;C54,'RRAA-CCEE'!$B$8:$Z$270,25,0),"")</f>
        <v/>
      </c>
    </row>
    <row r="55" spans="2:62" s="9" customFormat="1">
      <c r="B55" s="432" t="str">
        <f>IFERROR(LEFT(VLOOKUP(LEFT($J$3,1)&amp;C55,'RRAA-CCEE'!$B$8:$E$270,4,0)),"")</f>
        <v/>
      </c>
      <c r="C55" s="318" t="s">
        <v>20</v>
      </c>
      <c r="D55" s="648" t="str">
        <f>IFERROR(VLOOKUP(LEFT($J$3,1)&amp;C55,'RRAA-CCEE'!$B$8:$D$270,3,0),"")</f>
        <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IFERROR(VLOOKUP(LEFT($J$3,1)&amp;C55,'RRAA-CCEE'!$B$8:$Z$270,6,0),"")</f>
        <v/>
      </c>
      <c r="AR55" s="291" t="str">
        <f>IFERROR(VLOOKUP(LEFT($J$3,1)&amp;C55,'RRAA-CCEE'!$B$8:$Z$270,7,0),"")</f>
        <v/>
      </c>
      <c r="AS55" s="291" t="str">
        <f>IFERROR(VLOOKUP(LEFT($J$3,1)&amp;C55,'RRAA-CCEE'!$B$8:$Z$270,8,0),"")</f>
        <v/>
      </c>
      <c r="AT55" s="291" t="str">
        <f>IFERROR(VLOOKUP(LEFT($J$3,1)&amp;C55,'RRAA-CCEE'!$B$8:$Z$270,9,0),"")</f>
        <v/>
      </c>
      <c r="AU55" s="291" t="str">
        <f>IFERROR(VLOOKUP(LEFT($J$3,1)&amp;C55,'RRAA-CCEE'!$B$8:$Z$270,10,0),"")</f>
        <v/>
      </c>
      <c r="AV55" s="291" t="str">
        <f>IFERROR(VLOOKUP(LEFT($J$3,1)&amp;C55,'RRAA-CCEE'!$B$8:$Z$270,11,0),"")</f>
        <v/>
      </c>
      <c r="AW55" s="291" t="str">
        <f>IFERROR(VLOOKUP(LEFT($J$3,1)&amp;C55,'RRAA-CCEE'!$B$8:$Z$270,12,0),"")</f>
        <v/>
      </c>
      <c r="AX55" s="291" t="str">
        <f>IFERROR(VLOOKUP(LEFT($J$3,1)&amp;C55,'RRAA-CCEE'!$B$8:$Z$270,13,0),"")</f>
        <v/>
      </c>
      <c r="AY55" s="291" t="str">
        <f>IFERROR(VLOOKUP(LEFT($J$3,1)&amp;C55,'RRAA-CCEE'!$B$8:$Z$270,14,0),"")</f>
        <v/>
      </c>
      <c r="AZ55" s="291" t="str">
        <f>IFERROR(VLOOKUP(LEFT($J$3,1)&amp;C55,'RRAA-CCEE'!$B$8:$Z$270,15,0),"")</f>
        <v/>
      </c>
      <c r="BA55" s="291" t="str">
        <f>IFERROR(VLOOKUP(LEFT($J$3,1)&amp;C55,'RRAA-CCEE'!$B$8:$Z$270,16,0),"")</f>
        <v/>
      </c>
      <c r="BB55" s="291" t="str">
        <f>IFERROR(VLOOKUP(LEFT($J$3,1)&amp;C55,'RRAA-CCEE'!$B$8:$Z$270,17,0),"")</f>
        <v/>
      </c>
      <c r="BC55" s="291" t="str">
        <f>IFERROR(VLOOKUP(LEFT($J$3,1)&amp;C55,'RRAA-CCEE'!$B$8:$Z$270,18,0),"")</f>
        <v/>
      </c>
      <c r="BD55" s="291" t="str">
        <f>IFERROR(VLOOKUP(LEFT($J$3,1)&amp;C55,'RRAA-CCEE'!$B$8:$Z$270,19,0),"")</f>
        <v/>
      </c>
      <c r="BE55" s="291" t="str">
        <f>IFERROR(VLOOKUP(LEFT($J$3,1)&amp;C55,'RRAA-CCEE'!$B$8:$Z$270,20,0),"")</f>
        <v/>
      </c>
      <c r="BF55" s="291" t="str">
        <f>IFERROR(VLOOKUP(LEFT($J$3,1)&amp;C55,'RRAA-CCEE'!$B$8:$Z$270,21,0),"")</f>
        <v/>
      </c>
      <c r="BG55" s="291" t="str">
        <f>IFERROR(VLOOKUP(LEFT($J$3,1)&amp;C55,'RRAA-CCEE'!$B$8:$Z$270,22,0),"")</f>
        <v/>
      </c>
      <c r="BH55" s="291" t="str">
        <f>IFERROR(VLOOKUP(LEFT($J$3,1)&amp;C55,'RRAA-CCEE'!$B$8:$Z$270,23,0),"")</f>
        <v/>
      </c>
      <c r="BI55" s="291" t="str">
        <f>IFERROR(VLOOKUP(LEFT($J$3,1)&amp;C55,'RRAA-CCEE'!$B$8:$Z$270,24,0),"")</f>
        <v/>
      </c>
      <c r="BJ55" s="291" t="str">
        <f>IFERROR(VLOOKUP(LEFT($J$3,1)&amp;C55,'RRAA-CCEE'!$B$8:$Z$270,25,0),"")</f>
        <v/>
      </c>
    </row>
    <row r="56" spans="2:62" s="9" customFormat="1">
      <c r="B56" s="432" t="str">
        <f>IFERROR(LEFT(VLOOKUP(LEFT($J$3,1)&amp;C56,'RRAA-CCEE'!$B$8:$E$270,4,0)),"")</f>
        <v/>
      </c>
      <c r="C56" s="318" t="s">
        <v>21</v>
      </c>
      <c r="D56" s="648" t="str">
        <f>IFERROR(VLOOKUP(LEFT($J$3,1)&amp;C56,'RRAA-CCEE'!$B$8:$D$270,3,0),"")</f>
        <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IFERROR(VLOOKUP(LEFT($J$3,1)&amp;C56,'RRAA-CCEE'!$B$8:$Z$270,6,0),"")</f>
        <v/>
      </c>
      <c r="AR56" s="291" t="str">
        <f>IFERROR(VLOOKUP(LEFT($J$3,1)&amp;C56,'RRAA-CCEE'!$B$8:$Z$270,7,0),"")</f>
        <v/>
      </c>
      <c r="AS56" s="291" t="str">
        <f>IFERROR(VLOOKUP(LEFT($J$3,1)&amp;C56,'RRAA-CCEE'!$B$8:$Z$270,8,0),"")</f>
        <v/>
      </c>
      <c r="AT56" s="291" t="str">
        <f>IFERROR(VLOOKUP(LEFT($J$3,1)&amp;C56,'RRAA-CCEE'!$B$8:$Z$270,9,0),"")</f>
        <v/>
      </c>
      <c r="AU56" s="291" t="str">
        <f>IFERROR(VLOOKUP(LEFT($J$3,1)&amp;C56,'RRAA-CCEE'!$B$8:$Z$270,10,0),"")</f>
        <v/>
      </c>
      <c r="AV56" s="291" t="str">
        <f>IFERROR(VLOOKUP(LEFT($J$3,1)&amp;C56,'RRAA-CCEE'!$B$8:$Z$270,11,0),"")</f>
        <v/>
      </c>
      <c r="AW56" s="291" t="str">
        <f>IFERROR(VLOOKUP(LEFT($J$3,1)&amp;C56,'RRAA-CCEE'!$B$8:$Z$270,12,0),"")</f>
        <v/>
      </c>
      <c r="AX56" s="291" t="str">
        <f>IFERROR(VLOOKUP(LEFT($J$3,1)&amp;C56,'RRAA-CCEE'!$B$8:$Z$270,13,0),"")</f>
        <v/>
      </c>
      <c r="AY56" s="291" t="str">
        <f>IFERROR(VLOOKUP(LEFT($J$3,1)&amp;C56,'RRAA-CCEE'!$B$8:$Z$270,14,0),"")</f>
        <v/>
      </c>
      <c r="AZ56" s="291" t="str">
        <f>IFERROR(VLOOKUP(LEFT($J$3,1)&amp;C56,'RRAA-CCEE'!$B$8:$Z$270,15,0),"")</f>
        <v/>
      </c>
      <c r="BA56" s="291" t="str">
        <f>IFERROR(VLOOKUP(LEFT($J$3,1)&amp;C56,'RRAA-CCEE'!$B$8:$Z$270,16,0),"")</f>
        <v/>
      </c>
      <c r="BB56" s="291" t="str">
        <f>IFERROR(VLOOKUP(LEFT($J$3,1)&amp;C56,'RRAA-CCEE'!$B$8:$Z$270,17,0),"")</f>
        <v/>
      </c>
      <c r="BC56" s="291" t="str">
        <f>IFERROR(VLOOKUP(LEFT($J$3,1)&amp;C56,'RRAA-CCEE'!$B$8:$Z$270,18,0),"")</f>
        <v/>
      </c>
      <c r="BD56" s="291" t="str">
        <f>IFERROR(VLOOKUP(LEFT($J$3,1)&amp;C56,'RRAA-CCEE'!$B$8:$Z$270,19,0),"")</f>
        <v/>
      </c>
      <c r="BE56" s="291" t="str">
        <f>IFERROR(VLOOKUP(LEFT($J$3,1)&amp;C56,'RRAA-CCEE'!$B$8:$Z$270,20,0),"")</f>
        <v/>
      </c>
      <c r="BF56" s="291" t="str">
        <f>IFERROR(VLOOKUP(LEFT($J$3,1)&amp;C56,'RRAA-CCEE'!$B$8:$Z$270,21,0),"")</f>
        <v/>
      </c>
      <c r="BG56" s="291" t="str">
        <f>IFERROR(VLOOKUP(LEFT($J$3,1)&amp;C56,'RRAA-CCEE'!$B$8:$Z$270,22,0),"")</f>
        <v/>
      </c>
      <c r="BH56" s="291" t="str">
        <f>IFERROR(VLOOKUP(LEFT($J$3,1)&amp;C56,'RRAA-CCEE'!$B$8:$Z$270,23,0),"")</f>
        <v/>
      </c>
      <c r="BI56" s="291" t="str">
        <f>IFERROR(VLOOKUP(LEFT($J$3,1)&amp;C56,'RRAA-CCEE'!$B$8:$Z$270,24,0),"")</f>
        <v/>
      </c>
      <c r="BJ56" s="291" t="str">
        <f>IFERROR(VLOOKUP(LEFT($J$3,1)&amp;C56,'RRAA-CCEE'!$B$8:$Z$270,25,0),"")</f>
        <v/>
      </c>
    </row>
    <row r="57" spans="2:62">
      <c r="B57" s="432" t="str">
        <f>IFERROR(LEFT(VLOOKUP(LEFT($J$3,1)&amp;C57,'RRAA-CCEE'!$B$8:$E$270,4,0)),"")</f>
        <v/>
      </c>
      <c r="C57" s="318" t="s">
        <v>22</v>
      </c>
      <c r="D57" s="648" t="str">
        <f>IFERROR(VLOOKUP(LEFT($J$3,1)&amp;C57,'RRAA-CCEE'!$B$8:$D$270,3,0),"")</f>
        <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IFERROR(VLOOKUP(LEFT($J$3,1)&amp;C57,'RRAA-CCEE'!$B$8:$Z$270,6,0),"")</f>
        <v/>
      </c>
      <c r="AR57" s="291" t="str">
        <f>IFERROR(VLOOKUP(LEFT($J$3,1)&amp;C57,'RRAA-CCEE'!$B$8:$Z$270,7,0),"")</f>
        <v/>
      </c>
      <c r="AS57" s="291" t="str">
        <f>IFERROR(VLOOKUP(LEFT($J$3,1)&amp;C57,'RRAA-CCEE'!$B$8:$Z$270,8,0),"")</f>
        <v/>
      </c>
      <c r="AT57" s="291" t="str">
        <f>IFERROR(VLOOKUP(LEFT($J$3,1)&amp;C57,'RRAA-CCEE'!$B$8:$Z$270,9,0),"")</f>
        <v/>
      </c>
      <c r="AU57" s="291" t="str">
        <f>IFERROR(VLOOKUP(LEFT($J$3,1)&amp;C57,'RRAA-CCEE'!$B$8:$Z$270,10,0),"")</f>
        <v/>
      </c>
      <c r="AV57" s="291" t="str">
        <f>IFERROR(VLOOKUP(LEFT($J$3,1)&amp;C57,'RRAA-CCEE'!$B$8:$Z$270,11,0),"")</f>
        <v/>
      </c>
      <c r="AW57" s="291" t="str">
        <f>IFERROR(VLOOKUP(LEFT($J$3,1)&amp;C57,'RRAA-CCEE'!$B$8:$Z$270,12,0),"")</f>
        <v/>
      </c>
      <c r="AX57" s="291" t="str">
        <f>IFERROR(VLOOKUP(LEFT($J$3,1)&amp;C57,'RRAA-CCEE'!$B$8:$Z$270,13,0),"")</f>
        <v/>
      </c>
      <c r="AY57" s="291" t="str">
        <f>IFERROR(VLOOKUP(LEFT($J$3,1)&amp;C57,'RRAA-CCEE'!$B$8:$Z$270,14,0),"")</f>
        <v/>
      </c>
      <c r="AZ57" s="291" t="str">
        <f>IFERROR(VLOOKUP(LEFT($J$3,1)&amp;C57,'RRAA-CCEE'!$B$8:$Z$270,15,0),"")</f>
        <v/>
      </c>
      <c r="BA57" s="291" t="str">
        <f>IFERROR(VLOOKUP(LEFT($J$3,1)&amp;C57,'RRAA-CCEE'!$B$8:$Z$270,16,0),"")</f>
        <v/>
      </c>
      <c r="BB57" s="291" t="str">
        <f>IFERROR(VLOOKUP(LEFT($J$3,1)&amp;C57,'RRAA-CCEE'!$B$8:$Z$270,17,0),"")</f>
        <v/>
      </c>
      <c r="BC57" s="291" t="str">
        <f>IFERROR(VLOOKUP(LEFT($J$3,1)&amp;C57,'RRAA-CCEE'!$B$8:$Z$270,18,0),"")</f>
        <v/>
      </c>
      <c r="BD57" s="291" t="str">
        <f>IFERROR(VLOOKUP(LEFT($J$3,1)&amp;C57,'RRAA-CCEE'!$B$8:$Z$270,19,0),"")</f>
        <v/>
      </c>
      <c r="BE57" s="291" t="str">
        <f>IFERROR(VLOOKUP(LEFT($J$3,1)&amp;C57,'RRAA-CCEE'!$B$8:$Z$270,20,0),"")</f>
        <v/>
      </c>
      <c r="BF57" s="291" t="str">
        <f>IFERROR(VLOOKUP(LEFT($J$3,1)&amp;C57,'RRAA-CCEE'!$B$8:$Z$270,21,0),"")</f>
        <v/>
      </c>
      <c r="BG57" s="291" t="str">
        <f>IFERROR(VLOOKUP(LEFT($J$3,1)&amp;C57,'RRAA-CCEE'!$B$8:$Z$270,22,0),"")</f>
        <v/>
      </c>
      <c r="BH57" s="291" t="str">
        <f>IFERROR(VLOOKUP(LEFT($J$3,1)&amp;C57,'RRAA-CCEE'!$B$8:$Z$270,23,0),"")</f>
        <v/>
      </c>
      <c r="BI57" s="291" t="str">
        <f>IFERROR(VLOOKUP(LEFT($J$3,1)&amp;C57,'RRAA-CCEE'!$B$8:$Z$270,24,0),"")</f>
        <v/>
      </c>
      <c r="BJ57" s="291" t="str">
        <f>IFERROR(VLOOKUP(LEFT($J$3,1)&amp;C57,'RRAA-CCEE'!$B$8:$Z$270,25,0),"")</f>
        <v/>
      </c>
    </row>
    <row r="58" spans="2:62">
      <c r="B58" s="432" t="str">
        <f>IFERROR(LEFT(VLOOKUP(LEFT($J$3,1)&amp;C58,'RRAA-CCEE'!$B$8:$E$270,4,0)),"")</f>
        <v/>
      </c>
      <c r="C58" s="318" t="s">
        <v>23</v>
      </c>
      <c r="D58" s="648" t="str">
        <f>IFERROR(VLOOKUP(LEFT($J$3,1)&amp;C58,'RRAA-CCEE'!$B$8:$D$270,3,0),"")</f>
        <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
      </c>
      <c r="AR58" s="291" t="str">
        <f>IFERROR(VLOOKUP(LEFT($J$3,1)&amp;C58,'RRAA-CCEE'!$B$8:$Z$270,7,0),"")</f>
        <v/>
      </c>
      <c r="AS58" s="291" t="str">
        <f>IFERROR(VLOOKUP(LEFT($J$3,1)&amp;C58,'RRAA-CCEE'!$B$8:$Z$270,8,0),"")</f>
        <v/>
      </c>
      <c r="AT58" s="291" t="str">
        <f>IFERROR(VLOOKUP(LEFT($J$3,1)&amp;C58,'RRAA-CCEE'!$B$8:$Z$270,9,0),"")</f>
        <v/>
      </c>
      <c r="AU58" s="291" t="str">
        <f>IFERROR(VLOOKUP(LEFT($J$3,1)&amp;C58,'RRAA-CCEE'!$B$8:$Z$270,10,0),"")</f>
        <v/>
      </c>
      <c r="AV58" s="291" t="str">
        <f>IFERROR(VLOOKUP(LEFT($J$3,1)&amp;C58,'RRAA-CCEE'!$B$8:$Z$270,11,0),"")</f>
        <v/>
      </c>
      <c r="AW58" s="291" t="str">
        <f>IFERROR(VLOOKUP(LEFT($J$3,1)&amp;C58,'RRAA-CCEE'!$B$8:$Z$270,12,0),"")</f>
        <v/>
      </c>
      <c r="AX58" s="291" t="str">
        <f>IFERROR(VLOOKUP(LEFT($J$3,1)&amp;C58,'RRAA-CCEE'!$B$8:$Z$270,13,0),"")</f>
        <v/>
      </c>
      <c r="AY58" s="291" t="str">
        <f>IFERROR(VLOOKUP(LEFT($J$3,1)&amp;C58,'RRAA-CCEE'!$B$8:$Z$270,14,0),"")</f>
        <v/>
      </c>
      <c r="AZ58" s="291" t="str">
        <f>IFERROR(VLOOKUP(LEFT($J$3,1)&amp;C58,'RRAA-CCEE'!$B$8:$Z$270,15,0),"")</f>
        <v/>
      </c>
      <c r="BA58" s="291" t="str">
        <f>IFERROR(VLOOKUP(LEFT($J$3,1)&amp;C58,'RRAA-CCEE'!$B$8:$Z$270,16,0),"")</f>
        <v/>
      </c>
      <c r="BB58" s="291" t="str">
        <f>IFERROR(VLOOKUP(LEFT($J$3,1)&amp;C58,'RRAA-CCEE'!$B$8:$Z$270,17,0),"")</f>
        <v/>
      </c>
      <c r="BC58" s="291" t="str">
        <f>IFERROR(VLOOKUP(LEFT($J$3,1)&amp;C58,'RRAA-CCEE'!$B$8:$Z$270,18,0),"")</f>
        <v/>
      </c>
      <c r="BD58" s="291" t="str">
        <f>IFERROR(VLOOKUP(LEFT($J$3,1)&amp;C58,'RRAA-CCEE'!$B$8:$Z$270,19,0),"")</f>
        <v/>
      </c>
      <c r="BE58" s="291" t="str">
        <f>IFERROR(VLOOKUP(LEFT($J$3,1)&amp;C58,'RRAA-CCEE'!$B$8:$Z$270,20,0),"")</f>
        <v/>
      </c>
      <c r="BF58" s="291" t="str">
        <f>IFERROR(VLOOKUP(LEFT($J$3,1)&amp;C58,'RRAA-CCEE'!$B$8:$Z$270,21,0),"")</f>
        <v/>
      </c>
      <c r="BG58" s="291" t="str">
        <f>IFERROR(VLOOKUP(LEFT($J$3,1)&amp;C58,'RRAA-CCEE'!$B$8:$Z$270,22,0),"")</f>
        <v/>
      </c>
      <c r="BH58" s="291" t="str">
        <f>IFERROR(VLOOKUP(LEFT($J$3,1)&amp;C58,'RRAA-CCEE'!$B$8:$Z$270,23,0),"")</f>
        <v/>
      </c>
      <c r="BI58" s="291" t="str">
        <f>IFERROR(VLOOKUP(LEFT($J$3,1)&amp;C58,'RRAA-CCEE'!$B$8:$Z$270,24,0),"")</f>
        <v/>
      </c>
      <c r="BJ58" s="291" t="str">
        <f>IFERROR(VLOOKUP(LEFT($J$3,1)&amp;C58,'RRAA-CCEE'!$B$8:$Z$270,25,0),"")</f>
        <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88" priority="17" stopIfTrue="1" operator="greaterThanOrEqual">
      <formula>5</formula>
    </cfRule>
    <cfRule type="cellIs" dxfId="87" priority="18" stopIfTrue="1" operator="between">
      <formula>4</formula>
      <formula>49999999</formula>
    </cfRule>
    <cfRule type="cellIs" dxfId="86" priority="19" stopIfTrue="1" operator="lessThan">
      <formula>4</formula>
    </cfRule>
  </conditionalFormatting>
  <conditionalFormatting sqref="AK50:AK77">
    <cfRule type="containsBlanks" priority="14" stopIfTrue="1">
      <formula>LEN(TRIM(AK50))=0</formula>
    </cfRule>
    <cfRule type="cellIs" dxfId="85" priority="15" stopIfTrue="1" operator="greaterThan">
      <formula>0</formula>
    </cfRule>
  </conditionalFormatting>
  <conditionalFormatting sqref="B51:B77">
    <cfRule type="containsText" dxfId="84" priority="13" operator="containsText" text="B">
      <formula>NOT(ISERROR(SEARCH("B",B51)))</formula>
    </cfRule>
  </conditionalFormatting>
  <conditionalFormatting sqref="J7:AJ7">
    <cfRule type="containsText" dxfId="83" priority="12" operator="containsText" text="B">
      <formula>NOT(ISERROR(SEARCH("B",J7)))</formula>
    </cfRule>
  </conditionalFormatting>
  <conditionalFormatting sqref="I10">
    <cfRule type="cellIs" dxfId="82" priority="9" operator="equal">
      <formula>1</formula>
    </cfRule>
    <cfRule type="cellIs" dxfId="81" priority="10" operator="lessThan">
      <formula>1</formula>
    </cfRule>
    <cfRule type="cellIs" dxfId="80" priority="11" operator="greaterThan">
      <formula>1</formula>
    </cfRule>
  </conditionalFormatting>
  <conditionalFormatting sqref="G48:I48">
    <cfRule type="containsBlanks" priority="5" stopIfTrue="1">
      <formula>LEN(TRIM(G48))=0</formula>
    </cfRule>
    <cfRule type="cellIs" dxfId="79" priority="6" stopIfTrue="1" operator="greaterThanOrEqual">
      <formula>5</formula>
    </cfRule>
    <cfRule type="cellIs" dxfId="78" priority="7" stopIfTrue="1" operator="between">
      <formula>4</formula>
      <formula>49999999</formula>
    </cfRule>
    <cfRule type="cellIs" dxfId="77" priority="8" stopIfTrue="1" operator="lessThan">
      <formula>4</formula>
    </cfRule>
  </conditionalFormatting>
  <conditionalFormatting sqref="G48:I48">
    <cfRule type="containsBlanks" priority="1" stopIfTrue="1">
      <formula>LEN(TRIM(G48))=0</formula>
    </cfRule>
    <cfRule type="cellIs" dxfId="76" priority="2" stopIfTrue="1" operator="greaterThanOrEqual">
      <formula>5</formula>
    </cfRule>
    <cfRule type="cellIs" dxfId="75" priority="3" stopIfTrue="1" operator="between">
      <formula>4</formula>
      <formula>49999999</formula>
    </cfRule>
    <cfRule type="cellIs" dxfId="74"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5" style="1" customWidth="1"/>
    <col min="41" max="41" width="6" style="1" customWidth="1"/>
    <col min="42" max="42" width="5.140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7</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IFERROR(VLOOKUP(LEFT($J$3,1)&amp;C51,'RRAA-CCEE'!$B$8:$Z$270,6,0),"")</f>
        <v/>
      </c>
      <c r="AR51" s="291" t="str">
        <f>IFERROR(VLOOKUP(LEFT($J$3,1)&amp;C51,'RRAA-CCEE'!$B$8:$Z$270,7,0),"")</f>
        <v/>
      </c>
      <c r="AS51" s="291" t="str">
        <f>IFERROR(VLOOKUP(LEFT($J$3,1)&amp;C51,'RRAA-CCEE'!$B$8:$Z$270,8,0),"")</f>
        <v/>
      </c>
      <c r="AT51" s="291" t="str">
        <f>IFERROR(VLOOKUP(LEFT($J$3,1)&amp;C51,'RRAA-CCEE'!$B$8:$Z$270,9,0),"")</f>
        <v/>
      </c>
      <c r="AU51" s="291" t="str">
        <f>IFERROR(VLOOKUP(LEFT($J$3,1)&amp;C51,'RRAA-CCEE'!$B$8:$Z$270,10,0),"")</f>
        <v/>
      </c>
      <c r="AV51" s="291" t="str">
        <f>IFERROR(VLOOKUP(LEFT($J$3,1)&amp;C51,'RRAA-CCEE'!$B$8:$Z$270,11,0),"")</f>
        <v/>
      </c>
      <c r="AW51" s="291" t="str">
        <f>IFERROR(VLOOKUP(LEFT($J$3,1)&amp;C51,'RRAA-CCEE'!$B$8:$Z$270,12,0),"")</f>
        <v/>
      </c>
      <c r="AX51" s="291" t="str">
        <f>IFERROR(VLOOKUP(LEFT($J$3,1)&amp;C51,'RRAA-CCEE'!$B$8:$Z$270,13,0),"")</f>
        <v/>
      </c>
      <c r="AY51" s="291" t="str">
        <f>IFERROR(VLOOKUP(LEFT($J$3,1)&amp;C51,'RRAA-CCEE'!$B$8:$Z$270,14,0),"")</f>
        <v/>
      </c>
      <c r="AZ51" s="291" t="str">
        <f>IFERROR(VLOOKUP(LEFT($J$3,1)&amp;C51,'RRAA-CCEE'!$B$8:$Z$270,15,0),"")</f>
        <v/>
      </c>
      <c r="BA51" s="291" t="str">
        <f>IFERROR(VLOOKUP(LEFT($J$3,1)&amp;C51,'RRAA-CCEE'!$B$8:$Z$270,16,0),"")</f>
        <v/>
      </c>
      <c r="BB51" s="291" t="str">
        <f>IFERROR(VLOOKUP(LEFT($J$3,1)&amp;C51,'RRAA-CCEE'!$B$8:$Z$270,17,0),"")</f>
        <v/>
      </c>
      <c r="BC51" s="291" t="str">
        <f>IFERROR(VLOOKUP(LEFT($J$3,1)&amp;C51,'RRAA-CCEE'!$B$8:$Z$270,18,0),"")</f>
        <v/>
      </c>
      <c r="BD51" s="291" t="str">
        <f>IFERROR(VLOOKUP(LEFT($J$3,1)&amp;C51,'RRAA-CCEE'!$B$8:$Z$270,19,0),"")</f>
        <v/>
      </c>
      <c r="BE51" s="291" t="str">
        <f>IFERROR(VLOOKUP(LEFT($J$3,1)&amp;C51,'RRAA-CCEE'!$B$8:$Z$270,20,0),"")</f>
        <v/>
      </c>
      <c r="BF51" s="291" t="str">
        <f>IFERROR(VLOOKUP(LEFT($J$3,1)&amp;C51,'RRAA-CCEE'!$B$8:$Z$270,21,0),"")</f>
        <v/>
      </c>
      <c r="BG51" s="291" t="str">
        <f>IFERROR(VLOOKUP(LEFT($J$3,1)&amp;C51,'RRAA-CCEE'!$B$8:$Z$270,22,0),"")</f>
        <v/>
      </c>
      <c r="BH51" s="291" t="str">
        <f>IFERROR(VLOOKUP(LEFT($J$3,1)&amp;C51,'RRAA-CCEE'!$B$8:$Z$270,23,0),"")</f>
        <v/>
      </c>
      <c r="BI51" s="291" t="str">
        <f>IFERROR(VLOOKUP(LEFT($J$3,1)&amp;C51,'RRAA-CCEE'!$B$8:$Z$270,24,0),"")</f>
        <v/>
      </c>
      <c r="BJ51" s="291" t="str">
        <f>IFERROR(VLOOKUP(LEFT($J$3,1)&amp;C51,'RRAA-CCEE'!$B$8:$Z$270,25,0),"")</f>
        <v/>
      </c>
    </row>
    <row r="52" spans="2:62" s="9" customFormat="1">
      <c r="B52" s="432" t="str">
        <f>IFERROR(LEFT(VLOOKUP(LEFT($J$3,1)&amp;C52,'RRAA-CCEE'!$B$8:$E$270,4,0)),"")</f>
        <v/>
      </c>
      <c r="C52" s="318" t="s">
        <v>17</v>
      </c>
      <c r="D52" s="648" t="str">
        <f>IFERROR(VLOOKUP(LEFT($J$3,1)&amp;C52,'RRAA-CCEE'!$B$8:$D$270,3,0),"")</f>
        <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IFERROR(VLOOKUP(LEFT($J$3,1)&amp;C52,'RRAA-CCEE'!$B$8:$Z$270,6,0),"")</f>
        <v/>
      </c>
      <c r="AR52" s="291" t="str">
        <f>IFERROR(VLOOKUP(LEFT($J$3,1)&amp;C52,'RRAA-CCEE'!$B$8:$Z$270,7,0),"")</f>
        <v/>
      </c>
      <c r="AS52" s="291" t="str">
        <f>IFERROR(VLOOKUP(LEFT($J$3,1)&amp;C52,'RRAA-CCEE'!$B$8:$Z$270,8,0),"")</f>
        <v/>
      </c>
      <c r="AT52" s="291" t="str">
        <f>IFERROR(VLOOKUP(LEFT($J$3,1)&amp;C52,'RRAA-CCEE'!$B$8:$Z$270,9,0),"")</f>
        <v/>
      </c>
      <c r="AU52" s="291" t="str">
        <f>IFERROR(VLOOKUP(LEFT($J$3,1)&amp;C52,'RRAA-CCEE'!$B$8:$Z$270,10,0),"")</f>
        <v/>
      </c>
      <c r="AV52" s="291" t="str">
        <f>IFERROR(VLOOKUP(LEFT($J$3,1)&amp;C52,'RRAA-CCEE'!$B$8:$Z$270,11,0),"")</f>
        <v/>
      </c>
      <c r="AW52" s="291" t="str">
        <f>IFERROR(VLOOKUP(LEFT($J$3,1)&amp;C52,'RRAA-CCEE'!$B$8:$Z$270,12,0),"")</f>
        <v/>
      </c>
      <c r="AX52" s="291" t="str">
        <f>IFERROR(VLOOKUP(LEFT($J$3,1)&amp;C52,'RRAA-CCEE'!$B$8:$Z$270,13,0),"")</f>
        <v/>
      </c>
      <c r="AY52" s="291" t="str">
        <f>IFERROR(VLOOKUP(LEFT($J$3,1)&amp;C52,'RRAA-CCEE'!$B$8:$Z$270,14,0),"")</f>
        <v/>
      </c>
      <c r="AZ52" s="291" t="str">
        <f>IFERROR(VLOOKUP(LEFT($J$3,1)&amp;C52,'RRAA-CCEE'!$B$8:$Z$270,15,0),"")</f>
        <v/>
      </c>
      <c r="BA52" s="291" t="str">
        <f>IFERROR(VLOOKUP(LEFT($J$3,1)&amp;C52,'RRAA-CCEE'!$B$8:$Z$270,16,0),"")</f>
        <v/>
      </c>
      <c r="BB52" s="291" t="str">
        <f>IFERROR(VLOOKUP(LEFT($J$3,1)&amp;C52,'RRAA-CCEE'!$B$8:$Z$270,17,0),"")</f>
        <v/>
      </c>
      <c r="BC52" s="291" t="str">
        <f>IFERROR(VLOOKUP(LEFT($J$3,1)&amp;C52,'RRAA-CCEE'!$B$8:$Z$270,18,0),"")</f>
        <v/>
      </c>
      <c r="BD52" s="291" t="str">
        <f>IFERROR(VLOOKUP(LEFT($J$3,1)&amp;C52,'RRAA-CCEE'!$B$8:$Z$270,19,0),"")</f>
        <v/>
      </c>
      <c r="BE52" s="291" t="str">
        <f>IFERROR(VLOOKUP(LEFT($J$3,1)&amp;C52,'RRAA-CCEE'!$B$8:$Z$270,20,0),"")</f>
        <v/>
      </c>
      <c r="BF52" s="291" t="str">
        <f>IFERROR(VLOOKUP(LEFT($J$3,1)&amp;C52,'RRAA-CCEE'!$B$8:$Z$270,21,0),"")</f>
        <v/>
      </c>
      <c r="BG52" s="291" t="str">
        <f>IFERROR(VLOOKUP(LEFT($J$3,1)&amp;C52,'RRAA-CCEE'!$B$8:$Z$270,22,0),"")</f>
        <v/>
      </c>
      <c r="BH52" s="291" t="str">
        <f>IFERROR(VLOOKUP(LEFT($J$3,1)&amp;C52,'RRAA-CCEE'!$B$8:$Z$270,23,0),"")</f>
        <v/>
      </c>
      <c r="BI52" s="291" t="str">
        <f>IFERROR(VLOOKUP(LEFT($J$3,1)&amp;C52,'RRAA-CCEE'!$B$8:$Z$270,24,0),"")</f>
        <v/>
      </c>
      <c r="BJ52" s="291" t="str">
        <f>IFERROR(VLOOKUP(LEFT($J$3,1)&amp;C52,'RRAA-CCEE'!$B$8:$Z$270,25,0),"")</f>
        <v/>
      </c>
    </row>
    <row r="53" spans="2:62" s="9" customFormat="1">
      <c r="B53" s="432" t="str">
        <f>IFERROR(LEFT(VLOOKUP(LEFT($J$3,1)&amp;C53,'RRAA-CCEE'!$B$8:$E$270,4,0)),"")</f>
        <v/>
      </c>
      <c r="C53" s="318" t="s">
        <v>18</v>
      </c>
      <c r="D53" s="648" t="str">
        <f>IFERROR(VLOOKUP(LEFT($J$3,1)&amp;C53,'RRAA-CCEE'!$B$8:$D$270,3,0),"")</f>
        <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IFERROR(VLOOKUP(LEFT($J$3,1)&amp;C53,'RRAA-CCEE'!$B$8:$Z$270,6,0),"")</f>
        <v/>
      </c>
      <c r="AR53" s="291" t="str">
        <f>IFERROR(VLOOKUP(LEFT($J$3,1)&amp;C53,'RRAA-CCEE'!$B$8:$Z$270,7,0),"")</f>
        <v/>
      </c>
      <c r="AS53" s="291" t="str">
        <f>IFERROR(VLOOKUP(LEFT($J$3,1)&amp;C53,'RRAA-CCEE'!$B$8:$Z$270,8,0),"")</f>
        <v/>
      </c>
      <c r="AT53" s="291" t="str">
        <f>IFERROR(VLOOKUP(LEFT($J$3,1)&amp;C53,'RRAA-CCEE'!$B$8:$Z$270,9,0),"")</f>
        <v/>
      </c>
      <c r="AU53" s="291" t="str">
        <f>IFERROR(VLOOKUP(LEFT($J$3,1)&amp;C53,'RRAA-CCEE'!$B$8:$Z$270,10,0),"")</f>
        <v/>
      </c>
      <c r="AV53" s="291" t="str">
        <f>IFERROR(VLOOKUP(LEFT($J$3,1)&amp;C53,'RRAA-CCEE'!$B$8:$Z$270,11,0),"")</f>
        <v/>
      </c>
      <c r="AW53" s="291" t="str">
        <f>IFERROR(VLOOKUP(LEFT($J$3,1)&amp;C53,'RRAA-CCEE'!$B$8:$Z$270,12,0),"")</f>
        <v/>
      </c>
      <c r="AX53" s="291" t="str">
        <f>IFERROR(VLOOKUP(LEFT($J$3,1)&amp;C53,'RRAA-CCEE'!$B$8:$Z$270,13,0),"")</f>
        <v/>
      </c>
      <c r="AY53" s="291" t="str">
        <f>IFERROR(VLOOKUP(LEFT($J$3,1)&amp;C53,'RRAA-CCEE'!$B$8:$Z$270,14,0),"")</f>
        <v/>
      </c>
      <c r="AZ53" s="291" t="str">
        <f>IFERROR(VLOOKUP(LEFT($J$3,1)&amp;C53,'RRAA-CCEE'!$B$8:$Z$270,15,0),"")</f>
        <v/>
      </c>
      <c r="BA53" s="291" t="str">
        <f>IFERROR(VLOOKUP(LEFT($J$3,1)&amp;C53,'RRAA-CCEE'!$B$8:$Z$270,16,0),"")</f>
        <v/>
      </c>
      <c r="BB53" s="291" t="str">
        <f>IFERROR(VLOOKUP(LEFT($J$3,1)&amp;C53,'RRAA-CCEE'!$B$8:$Z$270,17,0),"")</f>
        <v/>
      </c>
      <c r="BC53" s="291" t="str">
        <f>IFERROR(VLOOKUP(LEFT($J$3,1)&amp;C53,'RRAA-CCEE'!$B$8:$Z$270,18,0),"")</f>
        <v/>
      </c>
      <c r="BD53" s="291" t="str">
        <f>IFERROR(VLOOKUP(LEFT($J$3,1)&amp;C53,'RRAA-CCEE'!$B$8:$Z$270,19,0),"")</f>
        <v/>
      </c>
      <c r="BE53" s="291" t="str">
        <f>IFERROR(VLOOKUP(LEFT($J$3,1)&amp;C53,'RRAA-CCEE'!$B$8:$Z$270,20,0),"")</f>
        <v/>
      </c>
      <c r="BF53" s="291" t="str">
        <f>IFERROR(VLOOKUP(LEFT($J$3,1)&amp;C53,'RRAA-CCEE'!$B$8:$Z$270,21,0),"")</f>
        <v/>
      </c>
      <c r="BG53" s="291" t="str">
        <f>IFERROR(VLOOKUP(LEFT($J$3,1)&amp;C53,'RRAA-CCEE'!$B$8:$Z$270,22,0),"")</f>
        <v/>
      </c>
      <c r="BH53" s="291" t="str">
        <f>IFERROR(VLOOKUP(LEFT($J$3,1)&amp;C53,'RRAA-CCEE'!$B$8:$Z$270,23,0),"")</f>
        <v/>
      </c>
      <c r="BI53" s="291" t="str">
        <f>IFERROR(VLOOKUP(LEFT($J$3,1)&amp;C53,'RRAA-CCEE'!$B$8:$Z$270,24,0),"")</f>
        <v/>
      </c>
      <c r="BJ53" s="291" t="str">
        <f>IFERROR(VLOOKUP(LEFT($J$3,1)&amp;C53,'RRAA-CCEE'!$B$8:$Z$270,25,0),"")</f>
        <v/>
      </c>
    </row>
    <row r="54" spans="2:62" s="9" customFormat="1">
      <c r="B54" s="432" t="str">
        <f>IFERROR(LEFT(VLOOKUP(LEFT($J$3,1)&amp;C54,'RRAA-CCEE'!$B$8:$E$270,4,0)),"")</f>
        <v/>
      </c>
      <c r="C54" s="318" t="s">
        <v>19</v>
      </c>
      <c r="D54" s="648" t="str">
        <f>IFERROR(VLOOKUP(LEFT($J$3,1)&amp;C54,'RRAA-CCEE'!$B$8:$D$270,3,0),"")</f>
        <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IFERROR(VLOOKUP(LEFT($J$3,1)&amp;C54,'RRAA-CCEE'!$B$8:$Z$270,6,0),"")</f>
        <v/>
      </c>
      <c r="AR54" s="291" t="str">
        <f>IFERROR(VLOOKUP(LEFT($J$3,1)&amp;C54,'RRAA-CCEE'!$B$8:$Z$270,7,0),"")</f>
        <v/>
      </c>
      <c r="AS54" s="291" t="str">
        <f>IFERROR(VLOOKUP(LEFT($J$3,1)&amp;C54,'RRAA-CCEE'!$B$8:$Z$270,8,0),"")</f>
        <v/>
      </c>
      <c r="AT54" s="291" t="str">
        <f>IFERROR(VLOOKUP(LEFT($J$3,1)&amp;C54,'RRAA-CCEE'!$B$8:$Z$270,9,0),"")</f>
        <v/>
      </c>
      <c r="AU54" s="291" t="str">
        <f>IFERROR(VLOOKUP(LEFT($J$3,1)&amp;C54,'RRAA-CCEE'!$B$8:$Z$270,10,0),"")</f>
        <v/>
      </c>
      <c r="AV54" s="291" t="str">
        <f>IFERROR(VLOOKUP(LEFT($J$3,1)&amp;C54,'RRAA-CCEE'!$B$8:$Z$270,11,0),"")</f>
        <v/>
      </c>
      <c r="AW54" s="291" t="str">
        <f>IFERROR(VLOOKUP(LEFT($J$3,1)&amp;C54,'RRAA-CCEE'!$B$8:$Z$270,12,0),"")</f>
        <v/>
      </c>
      <c r="AX54" s="291" t="str">
        <f>IFERROR(VLOOKUP(LEFT($J$3,1)&amp;C54,'RRAA-CCEE'!$B$8:$Z$270,13,0),"")</f>
        <v/>
      </c>
      <c r="AY54" s="291" t="str">
        <f>IFERROR(VLOOKUP(LEFT($J$3,1)&amp;C54,'RRAA-CCEE'!$B$8:$Z$270,14,0),"")</f>
        <v/>
      </c>
      <c r="AZ54" s="291" t="str">
        <f>IFERROR(VLOOKUP(LEFT($J$3,1)&amp;C54,'RRAA-CCEE'!$B$8:$Z$270,15,0),"")</f>
        <v/>
      </c>
      <c r="BA54" s="291" t="str">
        <f>IFERROR(VLOOKUP(LEFT($J$3,1)&amp;C54,'RRAA-CCEE'!$B$8:$Z$270,16,0),"")</f>
        <v/>
      </c>
      <c r="BB54" s="291" t="str">
        <f>IFERROR(VLOOKUP(LEFT($J$3,1)&amp;C54,'RRAA-CCEE'!$B$8:$Z$270,17,0),"")</f>
        <v/>
      </c>
      <c r="BC54" s="291" t="str">
        <f>IFERROR(VLOOKUP(LEFT($J$3,1)&amp;C54,'RRAA-CCEE'!$B$8:$Z$270,18,0),"")</f>
        <v/>
      </c>
      <c r="BD54" s="291" t="str">
        <f>IFERROR(VLOOKUP(LEFT($J$3,1)&amp;C54,'RRAA-CCEE'!$B$8:$Z$270,19,0),"")</f>
        <v/>
      </c>
      <c r="BE54" s="291" t="str">
        <f>IFERROR(VLOOKUP(LEFT($J$3,1)&amp;C54,'RRAA-CCEE'!$B$8:$Z$270,20,0),"")</f>
        <v/>
      </c>
      <c r="BF54" s="291" t="str">
        <f>IFERROR(VLOOKUP(LEFT($J$3,1)&amp;C54,'RRAA-CCEE'!$B$8:$Z$270,21,0),"")</f>
        <v/>
      </c>
      <c r="BG54" s="291" t="str">
        <f>IFERROR(VLOOKUP(LEFT($J$3,1)&amp;C54,'RRAA-CCEE'!$B$8:$Z$270,22,0),"")</f>
        <v/>
      </c>
      <c r="BH54" s="291" t="str">
        <f>IFERROR(VLOOKUP(LEFT($J$3,1)&amp;C54,'RRAA-CCEE'!$B$8:$Z$270,23,0),"")</f>
        <v/>
      </c>
      <c r="BI54" s="291" t="str">
        <f>IFERROR(VLOOKUP(LEFT($J$3,1)&amp;C54,'RRAA-CCEE'!$B$8:$Z$270,24,0),"")</f>
        <v/>
      </c>
      <c r="BJ54" s="291" t="str">
        <f>IFERROR(VLOOKUP(LEFT($J$3,1)&amp;C54,'RRAA-CCEE'!$B$8:$Z$270,25,0),"")</f>
        <v/>
      </c>
    </row>
    <row r="55" spans="2:62" s="9" customFormat="1">
      <c r="B55" s="432" t="str">
        <f>IFERROR(LEFT(VLOOKUP(LEFT($J$3,1)&amp;C55,'RRAA-CCEE'!$B$8:$E$270,4,0)),"")</f>
        <v/>
      </c>
      <c r="C55" s="318" t="s">
        <v>20</v>
      </c>
      <c r="D55" s="648" t="str">
        <f>IFERROR(VLOOKUP(LEFT($J$3,1)&amp;C55,'RRAA-CCEE'!$B$8:$D$270,3,0),"")</f>
        <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IFERROR(VLOOKUP(LEFT($J$3,1)&amp;C55,'RRAA-CCEE'!$B$8:$Z$270,6,0),"")</f>
        <v/>
      </c>
      <c r="AR55" s="291" t="str">
        <f>IFERROR(VLOOKUP(LEFT($J$3,1)&amp;C55,'RRAA-CCEE'!$B$8:$Z$270,7,0),"")</f>
        <v/>
      </c>
      <c r="AS55" s="291" t="str">
        <f>IFERROR(VLOOKUP(LEFT($J$3,1)&amp;C55,'RRAA-CCEE'!$B$8:$Z$270,8,0),"")</f>
        <v/>
      </c>
      <c r="AT55" s="291" t="str">
        <f>IFERROR(VLOOKUP(LEFT($J$3,1)&amp;C55,'RRAA-CCEE'!$B$8:$Z$270,9,0),"")</f>
        <v/>
      </c>
      <c r="AU55" s="291" t="str">
        <f>IFERROR(VLOOKUP(LEFT($J$3,1)&amp;C55,'RRAA-CCEE'!$B$8:$Z$270,10,0),"")</f>
        <v/>
      </c>
      <c r="AV55" s="291" t="str">
        <f>IFERROR(VLOOKUP(LEFT($J$3,1)&amp;C55,'RRAA-CCEE'!$B$8:$Z$270,11,0),"")</f>
        <v/>
      </c>
      <c r="AW55" s="291" t="str">
        <f>IFERROR(VLOOKUP(LEFT($J$3,1)&amp;C55,'RRAA-CCEE'!$B$8:$Z$270,12,0),"")</f>
        <v/>
      </c>
      <c r="AX55" s="291" t="str">
        <f>IFERROR(VLOOKUP(LEFT($J$3,1)&amp;C55,'RRAA-CCEE'!$B$8:$Z$270,13,0),"")</f>
        <v/>
      </c>
      <c r="AY55" s="291" t="str">
        <f>IFERROR(VLOOKUP(LEFT($J$3,1)&amp;C55,'RRAA-CCEE'!$B$8:$Z$270,14,0),"")</f>
        <v/>
      </c>
      <c r="AZ55" s="291" t="str">
        <f>IFERROR(VLOOKUP(LEFT($J$3,1)&amp;C55,'RRAA-CCEE'!$B$8:$Z$270,15,0),"")</f>
        <v/>
      </c>
      <c r="BA55" s="291" t="str">
        <f>IFERROR(VLOOKUP(LEFT($J$3,1)&amp;C55,'RRAA-CCEE'!$B$8:$Z$270,16,0),"")</f>
        <v/>
      </c>
      <c r="BB55" s="291" t="str">
        <f>IFERROR(VLOOKUP(LEFT($J$3,1)&amp;C55,'RRAA-CCEE'!$B$8:$Z$270,17,0),"")</f>
        <v/>
      </c>
      <c r="BC55" s="291" t="str">
        <f>IFERROR(VLOOKUP(LEFT($J$3,1)&amp;C55,'RRAA-CCEE'!$B$8:$Z$270,18,0),"")</f>
        <v/>
      </c>
      <c r="BD55" s="291" t="str">
        <f>IFERROR(VLOOKUP(LEFT($J$3,1)&amp;C55,'RRAA-CCEE'!$B$8:$Z$270,19,0),"")</f>
        <v/>
      </c>
      <c r="BE55" s="291" t="str">
        <f>IFERROR(VLOOKUP(LEFT($J$3,1)&amp;C55,'RRAA-CCEE'!$B$8:$Z$270,20,0),"")</f>
        <v/>
      </c>
      <c r="BF55" s="291" t="str">
        <f>IFERROR(VLOOKUP(LEFT($J$3,1)&amp;C55,'RRAA-CCEE'!$B$8:$Z$270,21,0),"")</f>
        <v/>
      </c>
      <c r="BG55" s="291" t="str">
        <f>IFERROR(VLOOKUP(LEFT($J$3,1)&amp;C55,'RRAA-CCEE'!$B$8:$Z$270,22,0),"")</f>
        <v/>
      </c>
      <c r="BH55" s="291" t="str">
        <f>IFERROR(VLOOKUP(LEFT($J$3,1)&amp;C55,'RRAA-CCEE'!$B$8:$Z$270,23,0),"")</f>
        <v/>
      </c>
      <c r="BI55" s="291" t="str">
        <f>IFERROR(VLOOKUP(LEFT($J$3,1)&amp;C55,'RRAA-CCEE'!$B$8:$Z$270,24,0),"")</f>
        <v/>
      </c>
      <c r="BJ55" s="291" t="str">
        <f>IFERROR(VLOOKUP(LEFT($J$3,1)&amp;C55,'RRAA-CCEE'!$B$8:$Z$270,25,0),"")</f>
        <v/>
      </c>
    </row>
    <row r="56" spans="2:62" s="9" customFormat="1">
      <c r="B56" s="432" t="str">
        <f>IFERROR(LEFT(VLOOKUP(LEFT($J$3,1)&amp;C56,'RRAA-CCEE'!$B$8:$E$270,4,0)),"")</f>
        <v/>
      </c>
      <c r="C56" s="318" t="s">
        <v>21</v>
      </c>
      <c r="D56" s="648" t="str">
        <f>IFERROR(VLOOKUP(LEFT($J$3,1)&amp;C56,'RRAA-CCEE'!$B$8:$D$270,3,0),"")</f>
        <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IFERROR(VLOOKUP(LEFT($J$3,1)&amp;C56,'RRAA-CCEE'!$B$8:$Z$270,6,0),"")</f>
        <v/>
      </c>
      <c r="AR56" s="291" t="str">
        <f>IFERROR(VLOOKUP(LEFT($J$3,1)&amp;C56,'RRAA-CCEE'!$B$8:$Z$270,7,0),"")</f>
        <v/>
      </c>
      <c r="AS56" s="291" t="str">
        <f>IFERROR(VLOOKUP(LEFT($J$3,1)&amp;C56,'RRAA-CCEE'!$B$8:$Z$270,8,0),"")</f>
        <v/>
      </c>
      <c r="AT56" s="291" t="str">
        <f>IFERROR(VLOOKUP(LEFT($J$3,1)&amp;C56,'RRAA-CCEE'!$B$8:$Z$270,9,0),"")</f>
        <v/>
      </c>
      <c r="AU56" s="291" t="str">
        <f>IFERROR(VLOOKUP(LEFT($J$3,1)&amp;C56,'RRAA-CCEE'!$B$8:$Z$270,10,0),"")</f>
        <v/>
      </c>
      <c r="AV56" s="291" t="str">
        <f>IFERROR(VLOOKUP(LEFT($J$3,1)&amp;C56,'RRAA-CCEE'!$B$8:$Z$270,11,0),"")</f>
        <v/>
      </c>
      <c r="AW56" s="291" t="str">
        <f>IFERROR(VLOOKUP(LEFT($J$3,1)&amp;C56,'RRAA-CCEE'!$B$8:$Z$270,12,0),"")</f>
        <v/>
      </c>
      <c r="AX56" s="291" t="str">
        <f>IFERROR(VLOOKUP(LEFT($J$3,1)&amp;C56,'RRAA-CCEE'!$B$8:$Z$270,13,0),"")</f>
        <v/>
      </c>
      <c r="AY56" s="291" t="str">
        <f>IFERROR(VLOOKUP(LEFT($J$3,1)&amp;C56,'RRAA-CCEE'!$B$8:$Z$270,14,0),"")</f>
        <v/>
      </c>
      <c r="AZ56" s="291" t="str">
        <f>IFERROR(VLOOKUP(LEFT($J$3,1)&amp;C56,'RRAA-CCEE'!$B$8:$Z$270,15,0),"")</f>
        <v/>
      </c>
      <c r="BA56" s="291" t="str">
        <f>IFERROR(VLOOKUP(LEFT($J$3,1)&amp;C56,'RRAA-CCEE'!$B$8:$Z$270,16,0),"")</f>
        <v/>
      </c>
      <c r="BB56" s="291" t="str">
        <f>IFERROR(VLOOKUP(LEFT($J$3,1)&amp;C56,'RRAA-CCEE'!$B$8:$Z$270,17,0),"")</f>
        <v/>
      </c>
      <c r="BC56" s="291" t="str">
        <f>IFERROR(VLOOKUP(LEFT($J$3,1)&amp;C56,'RRAA-CCEE'!$B$8:$Z$270,18,0),"")</f>
        <v/>
      </c>
      <c r="BD56" s="291" t="str">
        <f>IFERROR(VLOOKUP(LEFT($J$3,1)&amp;C56,'RRAA-CCEE'!$B$8:$Z$270,19,0),"")</f>
        <v/>
      </c>
      <c r="BE56" s="291" t="str">
        <f>IFERROR(VLOOKUP(LEFT($J$3,1)&amp;C56,'RRAA-CCEE'!$B$8:$Z$270,20,0),"")</f>
        <v/>
      </c>
      <c r="BF56" s="291" t="str">
        <f>IFERROR(VLOOKUP(LEFT($J$3,1)&amp;C56,'RRAA-CCEE'!$B$8:$Z$270,21,0),"")</f>
        <v/>
      </c>
      <c r="BG56" s="291" t="str">
        <f>IFERROR(VLOOKUP(LEFT($J$3,1)&amp;C56,'RRAA-CCEE'!$B$8:$Z$270,22,0),"")</f>
        <v/>
      </c>
      <c r="BH56" s="291" t="str">
        <f>IFERROR(VLOOKUP(LEFT($J$3,1)&amp;C56,'RRAA-CCEE'!$B$8:$Z$270,23,0),"")</f>
        <v/>
      </c>
      <c r="BI56" s="291" t="str">
        <f>IFERROR(VLOOKUP(LEFT($J$3,1)&amp;C56,'RRAA-CCEE'!$B$8:$Z$270,24,0),"")</f>
        <v/>
      </c>
      <c r="BJ56" s="291" t="str">
        <f>IFERROR(VLOOKUP(LEFT($J$3,1)&amp;C56,'RRAA-CCEE'!$B$8:$Z$270,25,0),"")</f>
        <v/>
      </c>
    </row>
    <row r="57" spans="2:62">
      <c r="B57" s="432" t="str">
        <f>IFERROR(LEFT(VLOOKUP(LEFT($J$3,1)&amp;C57,'RRAA-CCEE'!$B$8:$E$270,4,0)),"")</f>
        <v/>
      </c>
      <c r="C57" s="318" t="s">
        <v>22</v>
      </c>
      <c r="D57" s="648" t="str">
        <f>IFERROR(VLOOKUP(LEFT($J$3,1)&amp;C57,'RRAA-CCEE'!$B$8:$D$270,3,0),"")</f>
        <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IFERROR(VLOOKUP(LEFT($J$3,1)&amp;C57,'RRAA-CCEE'!$B$8:$Z$270,6,0),"")</f>
        <v/>
      </c>
      <c r="AR57" s="291" t="str">
        <f>IFERROR(VLOOKUP(LEFT($J$3,1)&amp;C57,'RRAA-CCEE'!$B$8:$Z$270,7,0),"")</f>
        <v/>
      </c>
      <c r="AS57" s="291" t="str">
        <f>IFERROR(VLOOKUP(LEFT($J$3,1)&amp;C57,'RRAA-CCEE'!$B$8:$Z$270,8,0),"")</f>
        <v/>
      </c>
      <c r="AT57" s="291" t="str">
        <f>IFERROR(VLOOKUP(LEFT($J$3,1)&amp;C57,'RRAA-CCEE'!$B$8:$Z$270,9,0),"")</f>
        <v/>
      </c>
      <c r="AU57" s="291" t="str">
        <f>IFERROR(VLOOKUP(LEFT($J$3,1)&amp;C57,'RRAA-CCEE'!$B$8:$Z$270,10,0),"")</f>
        <v/>
      </c>
      <c r="AV57" s="291" t="str">
        <f>IFERROR(VLOOKUP(LEFT($J$3,1)&amp;C57,'RRAA-CCEE'!$B$8:$Z$270,11,0),"")</f>
        <v/>
      </c>
      <c r="AW57" s="291" t="str">
        <f>IFERROR(VLOOKUP(LEFT($J$3,1)&amp;C57,'RRAA-CCEE'!$B$8:$Z$270,12,0),"")</f>
        <v/>
      </c>
      <c r="AX57" s="291" t="str">
        <f>IFERROR(VLOOKUP(LEFT($J$3,1)&amp;C57,'RRAA-CCEE'!$B$8:$Z$270,13,0),"")</f>
        <v/>
      </c>
      <c r="AY57" s="291" t="str">
        <f>IFERROR(VLOOKUP(LEFT($J$3,1)&amp;C57,'RRAA-CCEE'!$B$8:$Z$270,14,0),"")</f>
        <v/>
      </c>
      <c r="AZ57" s="291" t="str">
        <f>IFERROR(VLOOKUP(LEFT($J$3,1)&amp;C57,'RRAA-CCEE'!$B$8:$Z$270,15,0),"")</f>
        <v/>
      </c>
      <c r="BA57" s="291" t="str">
        <f>IFERROR(VLOOKUP(LEFT($J$3,1)&amp;C57,'RRAA-CCEE'!$B$8:$Z$270,16,0),"")</f>
        <v/>
      </c>
      <c r="BB57" s="291" t="str">
        <f>IFERROR(VLOOKUP(LEFT($J$3,1)&amp;C57,'RRAA-CCEE'!$B$8:$Z$270,17,0),"")</f>
        <v/>
      </c>
      <c r="BC57" s="291" t="str">
        <f>IFERROR(VLOOKUP(LEFT($J$3,1)&amp;C57,'RRAA-CCEE'!$B$8:$Z$270,18,0),"")</f>
        <v/>
      </c>
      <c r="BD57" s="291" t="str">
        <f>IFERROR(VLOOKUP(LEFT($J$3,1)&amp;C57,'RRAA-CCEE'!$B$8:$Z$270,19,0),"")</f>
        <v/>
      </c>
      <c r="BE57" s="291" t="str">
        <f>IFERROR(VLOOKUP(LEFT($J$3,1)&amp;C57,'RRAA-CCEE'!$B$8:$Z$270,20,0),"")</f>
        <v/>
      </c>
      <c r="BF57" s="291" t="str">
        <f>IFERROR(VLOOKUP(LEFT($J$3,1)&amp;C57,'RRAA-CCEE'!$B$8:$Z$270,21,0),"")</f>
        <v/>
      </c>
      <c r="BG57" s="291" t="str">
        <f>IFERROR(VLOOKUP(LEFT($J$3,1)&amp;C57,'RRAA-CCEE'!$B$8:$Z$270,22,0),"")</f>
        <v/>
      </c>
      <c r="BH57" s="291" t="str">
        <f>IFERROR(VLOOKUP(LEFT($J$3,1)&amp;C57,'RRAA-CCEE'!$B$8:$Z$270,23,0),"")</f>
        <v/>
      </c>
      <c r="BI57" s="291" t="str">
        <f>IFERROR(VLOOKUP(LEFT($J$3,1)&amp;C57,'RRAA-CCEE'!$B$8:$Z$270,24,0),"")</f>
        <v/>
      </c>
      <c r="BJ57" s="291" t="str">
        <f>IFERROR(VLOOKUP(LEFT($J$3,1)&amp;C57,'RRAA-CCEE'!$B$8:$Z$270,25,0),"")</f>
        <v/>
      </c>
    </row>
    <row r="58" spans="2:62">
      <c r="B58" s="432" t="str">
        <f>IFERROR(LEFT(VLOOKUP(LEFT($J$3,1)&amp;C58,'RRAA-CCEE'!$B$8:$E$270,4,0)),"")</f>
        <v/>
      </c>
      <c r="C58" s="318" t="s">
        <v>23</v>
      </c>
      <c r="D58" s="648" t="str">
        <f>IFERROR(VLOOKUP(LEFT($J$3,1)&amp;C58,'RRAA-CCEE'!$B$8:$D$270,3,0),"")</f>
        <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
      </c>
      <c r="AR58" s="291" t="str">
        <f>IFERROR(VLOOKUP(LEFT($J$3,1)&amp;C58,'RRAA-CCEE'!$B$8:$Z$270,7,0),"")</f>
        <v/>
      </c>
      <c r="AS58" s="291" t="str">
        <f>IFERROR(VLOOKUP(LEFT($J$3,1)&amp;C58,'RRAA-CCEE'!$B$8:$Z$270,8,0),"")</f>
        <v/>
      </c>
      <c r="AT58" s="291" t="str">
        <f>IFERROR(VLOOKUP(LEFT($J$3,1)&amp;C58,'RRAA-CCEE'!$B$8:$Z$270,9,0),"")</f>
        <v/>
      </c>
      <c r="AU58" s="291" t="str">
        <f>IFERROR(VLOOKUP(LEFT($J$3,1)&amp;C58,'RRAA-CCEE'!$B$8:$Z$270,10,0),"")</f>
        <v/>
      </c>
      <c r="AV58" s="291" t="str">
        <f>IFERROR(VLOOKUP(LEFT($J$3,1)&amp;C58,'RRAA-CCEE'!$B$8:$Z$270,11,0),"")</f>
        <v/>
      </c>
      <c r="AW58" s="291" t="str">
        <f>IFERROR(VLOOKUP(LEFT($J$3,1)&amp;C58,'RRAA-CCEE'!$B$8:$Z$270,12,0),"")</f>
        <v/>
      </c>
      <c r="AX58" s="291" t="str">
        <f>IFERROR(VLOOKUP(LEFT($J$3,1)&amp;C58,'RRAA-CCEE'!$B$8:$Z$270,13,0),"")</f>
        <v/>
      </c>
      <c r="AY58" s="291" t="str">
        <f>IFERROR(VLOOKUP(LEFT($J$3,1)&amp;C58,'RRAA-CCEE'!$B$8:$Z$270,14,0),"")</f>
        <v/>
      </c>
      <c r="AZ58" s="291" t="str">
        <f>IFERROR(VLOOKUP(LEFT($J$3,1)&amp;C58,'RRAA-CCEE'!$B$8:$Z$270,15,0),"")</f>
        <v/>
      </c>
      <c r="BA58" s="291" t="str">
        <f>IFERROR(VLOOKUP(LEFT($J$3,1)&amp;C58,'RRAA-CCEE'!$B$8:$Z$270,16,0),"")</f>
        <v/>
      </c>
      <c r="BB58" s="291" t="str">
        <f>IFERROR(VLOOKUP(LEFT($J$3,1)&amp;C58,'RRAA-CCEE'!$B$8:$Z$270,17,0),"")</f>
        <v/>
      </c>
      <c r="BC58" s="291" t="str">
        <f>IFERROR(VLOOKUP(LEFT($J$3,1)&amp;C58,'RRAA-CCEE'!$B$8:$Z$270,18,0),"")</f>
        <v/>
      </c>
      <c r="BD58" s="291" t="str">
        <f>IFERROR(VLOOKUP(LEFT($J$3,1)&amp;C58,'RRAA-CCEE'!$B$8:$Z$270,19,0),"")</f>
        <v/>
      </c>
      <c r="BE58" s="291" t="str">
        <f>IFERROR(VLOOKUP(LEFT($J$3,1)&amp;C58,'RRAA-CCEE'!$B$8:$Z$270,20,0),"")</f>
        <v/>
      </c>
      <c r="BF58" s="291" t="str">
        <f>IFERROR(VLOOKUP(LEFT($J$3,1)&amp;C58,'RRAA-CCEE'!$B$8:$Z$270,21,0),"")</f>
        <v/>
      </c>
      <c r="BG58" s="291" t="str">
        <f>IFERROR(VLOOKUP(LEFT($J$3,1)&amp;C58,'RRAA-CCEE'!$B$8:$Z$270,22,0),"")</f>
        <v/>
      </c>
      <c r="BH58" s="291" t="str">
        <f>IFERROR(VLOOKUP(LEFT($J$3,1)&amp;C58,'RRAA-CCEE'!$B$8:$Z$270,23,0),"")</f>
        <v/>
      </c>
      <c r="BI58" s="291" t="str">
        <f>IFERROR(VLOOKUP(LEFT($J$3,1)&amp;C58,'RRAA-CCEE'!$B$8:$Z$270,24,0),"")</f>
        <v/>
      </c>
      <c r="BJ58" s="291" t="str">
        <f>IFERROR(VLOOKUP(LEFT($J$3,1)&amp;C58,'RRAA-CCEE'!$B$8:$Z$270,25,0),"")</f>
        <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73" priority="17" stopIfTrue="1" operator="greaterThanOrEqual">
      <formula>5</formula>
    </cfRule>
    <cfRule type="cellIs" dxfId="72" priority="18" stopIfTrue="1" operator="between">
      <formula>4</formula>
      <formula>49999999</formula>
    </cfRule>
    <cfRule type="cellIs" dxfId="71" priority="19" stopIfTrue="1" operator="lessThan">
      <formula>4</formula>
    </cfRule>
  </conditionalFormatting>
  <conditionalFormatting sqref="AK50:AK77">
    <cfRule type="containsBlanks" priority="14" stopIfTrue="1">
      <formula>LEN(TRIM(AK50))=0</formula>
    </cfRule>
    <cfRule type="cellIs" dxfId="70" priority="15" stopIfTrue="1" operator="greaterThan">
      <formula>0</formula>
    </cfRule>
  </conditionalFormatting>
  <conditionalFormatting sqref="B51:B77">
    <cfRule type="containsText" dxfId="69" priority="13" operator="containsText" text="B">
      <formula>NOT(ISERROR(SEARCH("B",B51)))</formula>
    </cfRule>
  </conditionalFormatting>
  <conditionalFormatting sqref="J7:AJ7">
    <cfRule type="containsText" dxfId="68" priority="12" operator="containsText" text="B">
      <formula>NOT(ISERROR(SEARCH("B",J7)))</formula>
    </cfRule>
  </conditionalFormatting>
  <conditionalFormatting sqref="I10">
    <cfRule type="cellIs" dxfId="67" priority="9" operator="equal">
      <formula>1</formula>
    </cfRule>
    <cfRule type="cellIs" dxfId="66" priority="10" operator="lessThan">
      <formula>1</formula>
    </cfRule>
    <cfRule type="cellIs" dxfId="65" priority="11" operator="greaterThan">
      <formula>1</formula>
    </cfRule>
  </conditionalFormatting>
  <conditionalFormatting sqref="G48:I48">
    <cfRule type="containsBlanks" priority="5" stopIfTrue="1">
      <formula>LEN(TRIM(G48))=0</formula>
    </cfRule>
    <cfRule type="cellIs" dxfId="64" priority="6" stopIfTrue="1" operator="greaterThanOrEqual">
      <formula>5</formula>
    </cfRule>
    <cfRule type="cellIs" dxfId="63" priority="7" stopIfTrue="1" operator="between">
      <formula>4</formula>
      <formula>49999999</formula>
    </cfRule>
    <cfRule type="cellIs" dxfId="62" priority="8" stopIfTrue="1" operator="lessThan">
      <formula>4</formula>
    </cfRule>
  </conditionalFormatting>
  <conditionalFormatting sqref="G48:I48">
    <cfRule type="containsBlanks" priority="1" stopIfTrue="1">
      <formula>LEN(TRIM(G48))=0</formula>
    </cfRule>
    <cfRule type="cellIs" dxfId="61" priority="2" stopIfTrue="1" operator="greaterThanOrEqual">
      <formula>5</formula>
    </cfRule>
    <cfRule type="cellIs" dxfId="60" priority="3" stopIfTrue="1" operator="between">
      <formula>4</formula>
      <formula>49999999</formula>
    </cfRule>
    <cfRule type="cellIs" dxfId="59"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6.42578125" style="1" customWidth="1"/>
    <col min="41" max="42" width="4.28515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8</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29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29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IFERROR(VLOOKUP(LEFT($J$3,1)&amp;C51,'RRAA-CCEE'!$B$8:$Z$270,6,0),"")</f>
        <v/>
      </c>
      <c r="AR51" s="291" t="str">
        <f>IFERROR(VLOOKUP(LEFT($J$3,1)&amp;C51,'RRAA-CCEE'!$B$8:$Z$270,7,0),"")</f>
        <v/>
      </c>
      <c r="AS51" s="291" t="str">
        <f>IFERROR(VLOOKUP(LEFT($J$3,1)&amp;C51,'RRAA-CCEE'!$B$8:$Z$270,8,0),"")</f>
        <v/>
      </c>
      <c r="AT51" s="291" t="str">
        <f>IFERROR(VLOOKUP(LEFT($J$3,1)&amp;C51,'RRAA-CCEE'!$B$8:$Z$270,9,0),"")</f>
        <v/>
      </c>
      <c r="AU51" s="291" t="str">
        <f>IFERROR(VLOOKUP(LEFT($J$3,1)&amp;C51,'RRAA-CCEE'!$B$8:$Z$270,10,0),"")</f>
        <v/>
      </c>
      <c r="AV51" s="291" t="str">
        <f>IFERROR(VLOOKUP(LEFT($J$3,1)&amp;C51,'RRAA-CCEE'!$B$8:$Z$270,11,0),"")</f>
        <v/>
      </c>
      <c r="AW51" s="291" t="str">
        <f>IFERROR(VLOOKUP(LEFT($J$3,1)&amp;C51,'RRAA-CCEE'!$B$8:$Z$270,12,0),"")</f>
        <v/>
      </c>
      <c r="AX51" s="291" t="str">
        <f>IFERROR(VLOOKUP(LEFT($J$3,1)&amp;C51,'RRAA-CCEE'!$B$8:$Z$270,13,0),"")</f>
        <v/>
      </c>
      <c r="AY51" s="291" t="str">
        <f>IFERROR(VLOOKUP(LEFT($J$3,1)&amp;C51,'RRAA-CCEE'!$B$8:$Z$270,14,0),"")</f>
        <v/>
      </c>
      <c r="AZ51" s="291" t="str">
        <f>IFERROR(VLOOKUP(LEFT($J$3,1)&amp;C51,'RRAA-CCEE'!$B$8:$Z$270,15,0),"")</f>
        <v/>
      </c>
      <c r="BA51" s="291" t="str">
        <f>IFERROR(VLOOKUP(LEFT($J$3,1)&amp;C51,'RRAA-CCEE'!$B$8:$Z$270,16,0),"")</f>
        <v/>
      </c>
      <c r="BB51" s="291" t="str">
        <f>IFERROR(VLOOKUP(LEFT($J$3,1)&amp;C51,'RRAA-CCEE'!$B$8:$Z$270,17,0),"")</f>
        <v/>
      </c>
      <c r="BC51" s="291" t="str">
        <f>IFERROR(VLOOKUP(LEFT($J$3,1)&amp;C51,'RRAA-CCEE'!$B$8:$Z$270,18,0),"")</f>
        <v/>
      </c>
      <c r="BD51" s="291" t="str">
        <f>IFERROR(VLOOKUP(LEFT($J$3,1)&amp;C51,'RRAA-CCEE'!$B$8:$Z$270,19,0),"")</f>
        <v/>
      </c>
      <c r="BE51" s="291" t="str">
        <f>IFERROR(VLOOKUP(LEFT($J$3,1)&amp;C51,'RRAA-CCEE'!$B$8:$Z$270,20,0),"")</f>
        <v/>
      </c>
      <c r="BF51" s="291" t="str">
        <f>IFERROR(VLOOKUP(LEFT($J$3,1)&amp;C51,'RRAA-CCEE'!$B$8:$Z$270,21,0),"")</f>
        <v/>
      </c>
      <c r="BG51" s="291" t="str">
        <f>IFERROR(VLOOKUP(LEFT($J$3,1)&amp;C51,'RRAA-CCEE'!$B$8:$Z$270,22,0),"")</f>
        <v/>
      </c>
      <c r="BH51" s="291" t="str">
        <f>IFERROR(VLOOKUP(LEFT($J$3,1)&amp;C51,'RRAA-CCEE'!$B$8:$Z$270,23,0),"")</f>
        <v/>
      </c>
      <c r="BI51" s="291" t="str">
        <f>IFERROR(VLOOKUP(LEFT($J$3,1)&amp;C51,'RRAA-CCEE'!$B$8:$Z$270,24,0),"")</f>
        <v/>
      </c>
      <c r="BJ51" s="291" t="str">
        <f>IFERROR(VLOOKUP(LEFT($J$3,1)&amp;C51,'RRAA-CCEE'!$B$8:$Z$270,25,0),"")</f>
        <v/>
      </c>
    </row>
    <row r="52" spans="2:62" s="9" customFormat="1">
      <c r="B52" s="432" t="str">
        <f>IFERROR(LEFT(VLOOKUP(LEFT($J$3,1)&amp;C52,'RRAA-CCEE'!$B$8:$E$270,4,0)),"")</f>
        <v/>
      </c>
      <c r="C52" s="318" t="s">
        <v>17</v>
      </c>
      <c r="D52" s="648" t="str">
        <f>IFERROR(VLOOKUP(LEFT($J$3,1)&amp;C52,'RRAA-CCEE'!$B$8:$D$270,3,0),"")</f>
        <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IFERROR(VLOOKUP(LEFT($J$3,1)&amp;C52,'RRAA-CCEE'!$B$8:$Z$270,6,0),"")</f>
        <v/>
      </c>
      <c r="AR52" s="291" t="str">
        <f>IFERROR(VLOOKUP(LEFT($J$3,1)&amp;C52,'RRAA-CCEE'!$B$8:$Z$270,7,0),"")</f>
        <v/>
      </c>
      <c r="AS52" s="291" t="str">
        <f>IFERROR(VLOOKUP(LEFT($J$3,1)&amp;C52,'RRAA-CCEE'!$B$8:$Z$270,8,0),"")</f>
        <v/>
      </c>
      <c r="AT52" s="291" t="str">
        <f>IFERROR(VLOOKUP(LEFT($J$3,1)&amp;C52,'RRAA-CCEE'!$B$8:$Z$270,9,0),"")</f>
        <v/>
      </c>
      <c r="AU52" s="291" t="str">
        <f>IFERROR(VLOOKUP(LEFT($J$3,1)&amp;C52,'RRAA-CCEE'!$B$8:$Z$270,10,0),"")</f>
        <v/>
      </c>
      <c r="AV52" s="291" t="str">
        <f>IFERROR(VLOOKUP(LEFT($J$3,1)&amp;C52,'RRAA-CCEE'!$B$8:$Z$270,11,0),"")</f>
        <v/>
      </c>
      <c r="AW52" s="291" t="str">
        <f>IFERROR(VLOOKUP(LEFT($J$3,1)&amp;C52,'RRAA-CCEE'!$B$8:$Z$270,12,0),"")</f>
        <v/>
      </c>
      <c r="AX52" s="291" t="str">
        <f>IFERROR(VLOOKUP(LEFT($J$3,1)&amp;C52,'RRAA-CCEE'!$B$8:$Z$270,13,0),"")</f>
        <v/>
      </c>
      <c r="AY52" s="291" t="str">
        <f>IFERROR(VLOOKUP(LEFT($J$3,1)&amp;C52,'RRAA-CCEE'!$B$8:$Z$270,14,0),"")</f>
        <v/>
      </c>
      <c r="AZ52" s="291" t="str">
        <f>IFERROR(VLOOKUP(LEFT($J$3,1)&amp;C52,'RRAA-CCEE'!$B$8:$Z$270,15,0),"")</f>
        <v/>
      </c>
      <c r="BA52" s="291" t="str">
        <f>IFERROR(VLOOKUP(LEFT($J$3,1)&amp;C52,'RRAA-CCEE'!$B$8:$Z$270,16,0),"")</f>
        <v/>
      </c>
      <c r="BB52" s="291" t="str">
        <f>IFERROR(VLOOKUP(LEFT($J$3,1)&amp;C52,'RRAA-CCEE'!$B$8:$Z$270,17,0),"")</f>
        <v/>
      </c>
      <c r="BC52" s="291" t="str">
        <f>IFERROR(VLOOKUP(LEFT($J$3,1)&amp;C52,'RRAA-CCEE'!$B$8:$Z$270,18,0),"")</f>
        <v/>
      </c>
      <c r="BD52" s="291" t="str">
        <f>IFERROR(VLOOKUP(LEFT($J$3,1)&amp;C52,'RRAA-CCEE'!$B$8:$Z$270,19,0),"")</f>
        <v/>
      </c>
      <c r="BE52" s="291" t="str">
        <f>IFERROR(VLOOKUP(LEFT($J$3,1)&amp;C52,'RRAA-CCEE'!$B$8:$Z$270,20,0),"")</f>
        <v/>
      </c>
      <c r="BF52" s="291" t="str">
        <f>IFERROR(VLOOKUP(LEFT($J$3,1)&amp;C52,'RRAA-CCEE'!$B$8:$Z$270,21,0),"")</f>
        <v/>
      </c>
      <c r="BG52" s="291" t="str">
        <f>IFERROR(VLOOKUP(LEFT($J$3,1)&amp;C52,'RRAA-CCEE'!$B$8:$Z$270,22,0),"")</f>
        <v/>
      </c>
      <c r="BH52" s="291" t="str">
        <f>IFERROR(VLOOKUP(LEFT($J$3,1)&amp;C52,'RRAA-CCEE'!$B$8:$Z$270,23,0),"")</f>
        <v/>
      </c>
      <c r="BI52" s="291" t="str">
        <f>IFERROR(VLOOKUP(LEFT($J$3,1)&amp;C52,'RRAA-CCEE'!$B$8:$Z$270,24,0),"")</f>
        <v/>
      </c>
      <c r="BJ52" s="291" t="str">
        <f>IFERROR(VLOOKUP(LEFT($J$3,1)&amp;C52,'RRAA-CCEE'!$B$8:$Z$270,25,0),"")</f>
        <v/>
      </c>
    </row>
    <row r="53" spans="2:62" s="9" customFormat="1">
      <c r="B53" s="432" t="str">
        <f>IFERROR(LEFT(VLOOKUP(LEFT($J$3,1)&amp;C53,'RRAA-CCEE'!$B$8:$E$270,4,0)),"")</f>
        <v/>
      </c>
      <c r="C53" s="318" t="s">
        <v>18</v>
      </c>
      <c r="D53" s="648" t="str">
        <f>IFERROR(VLOOKUP(LEFT($J$3,1)&amp;C53,'RRAA-CCEE'!$B$8:$D$270,3,0),"")</f>
        <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IFERROR(VLOOKUP(LEFT($J$3,1)&amp;C53,'RRAA-CCEE'!$B$8:$Z$270,6,0),"")</f>
        <v/>
      </c>
      <c r="AR53" s="291" t="str">
        <f>IFERROR(VLOOKUP(LEFT($J$3,1)&amp;C53,'RRAA-CCEE'!$B$8:$Z$270,7,0),"")</f>
        <v/>
      </c>
      <c r="AS53" s="291" t="str">
        <f>IFERROR(VLOOKUP(LEFT($J$3,1)&amp;C53,'RRAA-CCEE'!$B$8:$Z$270,8,0),"")</f>
        <v/>
      </c>
      <c r="AT53" s="291" t="str">
        <f>IFERROR(VLOOKUP(LEFT($J$3,1)&amp;C53,'RRAA-CCEE'!$B$8:$Z$270,9,0),"")</f>
        <v/>
      </c>
      <c r="AU53" s="291" t="str">
        <f>IFERROR(VLOOKUP(LEFT($J$3,1)&amp;C53,'RRAA-CCEE'!$B$8:$Z$270,10,0),"")</f>
        <v/>
      </c>
      <c r="AV53" s="291" t="str">
        <f>IFERROR(VLOOKUP(LEFT($J$3,1)&amp;C53,'RRAA-CCEE'!$B$8:$Z$270,11,0),"")</f>
        <v/>
      </c>
      <c r="AW53" s="291" t="str">
        <f>IFERROR(VLOOKUP(LEFT($J$3,1)&amp;C53,'RRAA-CCEE'!$B$8:$Z$270,12,0),"")</f>
        <v/>
      </c>
      <c r="AX53" s="291" t="str">
        <f>IFERROR(VLOOKUP(LEFT($J$3,1)&amp;C53,'RRAA-CCEE'!$B$8:$Z$270,13,0),"")</f>
        <v/>
      </c>
      <c r="AY53" s="291" t="str">
        <f>IFERROR(VLOOKUP(LEFT($J$3,1)&amp;C53,'RRAA-CCEE'!$B$8:$Z$270,14,0),"")</f>
        <v/>
      </c>
      <c r="AZ53" s="291" t="str">
        <f>IFERROR(VLOOKUP(LEFT($J$3,1)&amp;C53,'RRAA-CCEE'!$B$8:$Z$270,15,0),"")</f>
        <v/>
      </c>
      <c r="BA53" s="291" t="str">
        <f>IFERROR(VLOOKUP(LEFT($J$3,1)&amp;C53,'RRAA-CCEE'!$B$8:$Z$270,16,0),"")</f>
        <v/>
      </c>
      <c r="BB53" s="291" t="str">
        <f>IFERROR(VLOOKUP(LEFT($J$3,1)&amp;C53,'RRAA-CCEE'!$B$8:$Z$270,17,0),"")</f>
        <v/>
      </c>
      <c r="BC53" s="291" t="str">
        <f>IFERROR(VLOOKUP(LEFT($J$3,1)&amp;C53,'RRAA-CCEE'!$B$8:$Z$270,18,0),"")</f>
        <v/>
      </c>
      <c r="BD53" s="291" t="str">
        <f>IFERROR(VLOOKUP(LEFT($J$3,1)&amp;C53,'RRAA-CCEE'!$B$8:$Z$270,19,0),"")</f>
        <v/>
      </c>
      <c r="BE53" s="291" t="str">
        <f>IFERROR(VLOOKUP(LEFT($J$3,1)&amp;C53,'RRAA-CCEE'!$B$8:$Z$270,20,0),"")</f>
        <v/>
      </c>
      <c r="BF53" s="291" t="str">
        <f>IFERROR(VLOOKUP(LEFT($J$3,1)&amp;C53,'RRAA-CCEE'!$B$8:$Z$270,21,0),"")</f>
        <v/>
      </c>
      <c r="BG53" s="291" t="str">
        <f>IFERROR(VLOOKUP(LEFT($J$3,1)&amp;C53,'RRAA-CCEE'!$B$8:$Z$270,22,0),"")</f>
        <v/>
      </c>
      <c r="BH53" s="291" t="str">
        <f>IFERROR(VLOOKUP(LEFT($J$3,1)&amp;C53,'RRAA-CCEE'!$B$8:$Z$270,23,0),"")</f>
        <v/>
      </c>
      <c r="BI53" s="291" t="str">
        <f>IFERROR(VLOOKUP(LEFT($J$3,1)&amp;C53,'RRAA-CCEE'!$B$8:$Z$270,24,0),"")</f>
        <v/>
      </c>
      <c r="BJ53" s="291" t="str">
        <f>IFERROR(VLOOKUP(LEFT($J$3,1)&amp;C53,'RRAA-CCEE'!$B$8:$Z$270,25,0),"")</f>
        <v/>
      </c>
    </row>
    <row r="54" spans="2:62" s="9" customFormat="1">
      <c r="B54" s="432" t="str">
        <f>IFERROR(LEFT(VLOOKUP(LEFT($J$3,1)&amp;C54,'RRAA-CCEE'!$B$8:$E$270,4,0)),"")</f>
        <v/>
      </c>
      <c r="C54" s="318" t="s">
        <v>19</v>
      </c>
      <c r="D54" s="648" t="str">
        <f>IFERROR(VLOOKUP(LEFT($J$3,1)&amp;C54,'RRAA-CCEE'!$B$8:$D$270,3,0),"")</f>
        <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IFERROR(VLOOKUP(LEFT($J$3,1)&amp;C54,'RRAA-CCEE'!$B$8:$Z$270,6,0),"")</f>
        <v/>
      </c>
      <c r="AR54" s="291" t="str">
        <f>IFERROR(VLOOKUP(LEFT($J$3,1)&amp;C54,'RRAA-CCEE'!$B$8:$Z$270,7,0),"")</f>
        <v/>
      </c>
      <c r="AS54" s="291" t="str">
        <f>IFERROR(VLOOKUP(LEFT($J$3,1)&amp;C54,'RRAA-CCEE'!$B$8:$Z$270,8,0),"")</f>
        <v/>
      </c>
      <c r="AT54" s="291" t="str">
        <f>IFERROR(VLOOKUP(LEFT($J$3,1)&amp;C54,'RRAA-CCEE'!$B$8:$Z$270,9,0),"")</f>
        <v/>
      </c>
      <c r="AU54" s="291" t="str">
        <f>IFERROR(VLOOKUP(LEFT($J$3,1)&amp;C54,'RRAA-CCEE'!$B$8:$Z$270,10,0),"")</f>
        <v/>
      </c>
      <c r="AV54" s="291" t="str">
        <f>IFERROR(VLOOKUP(LEFT($J$3,1)&amp;C54,'RRAA-CCEE'!$B$8:$Z$270,11,0),"")</f>
        <v/>
      </c>
      <c r="AW54" s="291" t="str">
        <f>IFERROR(VLOOKUP(LEFT($J$3,1)&amp;C54,'RRAA-CCEE'!$B$8:$Z$270,12,0),"")</f>
        <v/>
      </c>
      <c r="AX54" s="291" t="str">
        <f>IFERROR(VLOOKUP(LEFT($J$3,1)&amp;C54,'RRAA-CCEE'!$B$8:$Z$270,13,0),"")</f>
        <v/>
      </c>
      <c r="AY54" s="291" t="str">
        <f>IFERROR(VLOOKUP(LEFT($J$3,1)&amp;C54,'RRAA-CCEE'!$B$8:$Z$270,14,0),"")</f>
        <v/>
      </c>
      <c r="AZ54" s="291" t="str">
        <f>IFERROR(VLOOKUP(LEFT($J$3,1)&amp;C54,'RRAA-CCEE'!$B$8:$Z$270,15,0),"")</f>
        <v/>
      </c>
      <c r="BA54" s="291" t="str">
        <f>IFERROR(VLOOKUP(LEFT($J$3,1)&amp;C54,'RRAA-CCEE'!$B$8:$Z$270,16,0),"")</f>
        <v/>
      </c>
      <c r="BB54" s="291" t="str">
        <f>IFERROR(VLOOKUP(LEFT($J$3,1)&amp;C54,'RRAA-CCEE'!$B$8:$Z$270,17,0),"")</f>
        <v/>
      </c>
      <c r="BC54" s="291" t="str">
        <f>IFERROR(VLOOKUP(LEFT($J$3,1)&amp;C54,'RRAA-CCEE'!$B$8:$Z$270,18,0),"")</f>
        <v/>
      </c>
      <c r="BD54" s="291" t="str">
        <f>IFERROR(VLOOKUP(LEFT($J$3,1)&amp;C54,'RRAA-CCEE'!$B$8:$Z$270,19,0),"")</f>
        <v/>
      </c>
      <c r="BE54" s="291" t="str">
        <f>IFERROR(VLOOKUP(LEFT($J$3,1)&amp;C54,'RRAA-CCEE'!$B$8:$Z$270,20,0),"")</f>
        <v/>
      </c>
      <c r="BF54" s="291" t="str">
        <f>IFERROR(VLOOKUP(LEFT($J$3,1)&amp;C54,'RRAA-CCEE'!$B$8:$Z$270,21,0),"")</f>
        <v/>
      </c>
      <c r="BG54" s="291" t="str">
        <f>IFERROR(VLOOKUP(LEFT($J$3,1)&amp;C54,'RRAA-CCEE'!$B$8:$Z$270,22,0),"")</f>
        <v/>
      </c>
      <c r="BH54" s="291" t="str">
        <f>IFERROR(VLOOKUP(LEFT($J$3,1)&amp;C54,'RRAA-CCEE'!$B$8:$Z$270,23,0),"")</f>
        <v/>
      </c>
      <c r="BI54" s="291" t="str">
        <f>IFERROR(VLOOKUP(LEFT($J$3,1)&amp;C54,'RRAA-CCEE'!$B$8:$Z$270,24,0),"")</f>
        <v/>
      </c>
      <c r="BJ54" s="291" t="str">
        <f>IFERROR(VLOOKUP(LEFT($J$3,1)&amp;C54,'RRAA-CCEE'!$B$8:$Z$270,25,0),"")</f>
        <v/>
      </c>
    </row>
    <row r="55" spans="2:62" s="9" customFormat="1">
      <c r="B55" s="432" t="str">
        <f>IFERROR(LEFT(VLOOKUP(LEFT($J$3,1)&amp;C55,'RRAA-CCEE'!$B$8:$E$270,4,0)),"")</f>
        <v/>
      </c>
      <c r="C55" s="318" t="s">
        <v>20</v>
      </c>
      <c r="D55" s="648" t="str">
        <f>IFERROR(VLOOKUP(LEFT($J$3,1)&amp;C55,'RRAA-CCEE'!$B$8:$D$270,3,0),"")</f>
        <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IFERROR(VLOOKUP(LEFT($J$3,1)&amp;C55,'RRAA-CCEE'!$B$8:$Z$270,6,0),"")</f>
        <v/>
      </c>
      <c r="AR55" s="291" t="str">
        <f>IFERROR(VLOOKUP(LEFT($J$3,1)&amp;C55,'RRAA-CCEE'!$B$8:$Z$270,7,0),"")</f>
        <v/>
      </c>
      <c r="AS55" s="291" t="str">
        <f>IFERROR(VLOOKUP(LEFT($J$3,1)&amp;C55,'RRAA-CCEE'!$B$8:$Z$270,8,0),"")</f>
        <v/>
      </c>
      <c r="AT55" s="291" t="str">
        <f>IFERROR(VLOOKUP(LEFT($J$3,1)&amp;C55,'RRAA-CCEE'!$B$8:$Z$270,9,0),"")</f>
        <v/>
      </c>
      <c r="AU55" s="291" t="str">
        <f>IFERROR(VLOOKUP(LEFT($J$3,1)&amp;C55,'RRAA-CCEE'!$B$8:$Z$270,10,0),"")</f>
        <v/>
      </c>
      <c r="AV55" s="291" t="str">
        <f>IFERROR(VLOOKUP(LEFT($J$3,1)&amp;C55,'RRAA-CCEE'!$B$8:$Z$270,11,0),"")</f>
        <v/>
      </c>
      <c r="AW55" s="291" t="str">
        <f>IFERROR(VLOOKUP(LEFT($J$3,1)&amp;C55,'RRAA-CCEE'!$B$8:$Z$270,12,0),"")</f>
        <v/>
      </c>
      <c r="AX55" s="291" t="str">
        <f>IFERROR(VLOOKUP(LEFT($J$3,1)&amp;C55,'RRAA-CCEE'!$B$8:$Z$270,13,0),"")</f>
        <v/>
      </c>
      <c r="AY55" s="291" t="str">
        <f>IFERROR(VLOOKUP(LEFT($J$3,1)&amp;C55,'RRAA-CCEE'!$B$8:$Z$270,14,0),"")</f>
        <v/>
      </c>
      <c r="AZ55" s="291" t="str">
        <f>IFERROR(VLOOKUP(LEFT($J$3,1)&amp;C55,'RRAA-CCEE'!$B$8:$Z$270,15,0),"")</f>
        <v/>
      </c>
      <c r="BA55" s="291" t="str">
        <f>IFERROR(VLOOKUP(LEFT($J$3,1)&amp;C55,'RRAA-CCEE'!$B$8:$Z$270,16,0),"")</f>
        <v/>
      </c>
      <c r="BB55" s="291" t="str">
        <f>IFERROR(VLOOKUP(LEFT($J$3,1)&amp;C55,'RRAA-CCEE'!$B$8:$Z$270,17,0),"")</f>
        <v/>
      </c>
      <c r="BC55" s="291" t="str">
        <f>IFERROR(VLOOKUP(LEFT($J$3,1)&amp;C55,'RRAA-CCEE'!$B$8:$Z$270,18,0),"")</f>
        <v/>
      </c>
      <c r="BD55" s="291" t="str">
        <f>IFERROR(VLOOKUP(LEFT($J$3,1)&amp;C55,'RRAA-CCEE'!$B$8:$Z$270,19,0),"")</f>
        <v/>
      </c>
      <c r="BE55" s="291" t="str">
        <f>IFERROR(VLOOKUP(LEFT($J$3,1)&amp;C55,'RRAA-CCEE'!$B$8:$Z$270,20,0),"")</f>
        <v/>
      </c>
      <c r="BF55" s="291" t="str">
        <f>IFERROR(VLOOKUP(LEFT($J$3,1)&amp;C55,'RRAA-CCEE'!$B$8:$Z$270,21,0),"")</f>
        <v/>
      </c>
      <c r="BG55" s="291" t="str">
        <f>IFERROR(VLOOKUP(LEFT($J$3,1)&amp;C55,'RRAA-CCEE'!$B$8:$Z$270,22,0),"")</f>
        <v/>
      </c>
      <c r="BH55" s="291" t="str">
        <f>IFERROR(VLOOKUP(LEFT($J$3,1)&amp;C55,'RRAA-CCEE'!$B$8:$Z$270,23,0),"")</f>
        <v/>
      </c>
      <c r="BI55" s="291" t="str">
        <f>IFERROR(VLOOKUP(LEFT($J$3,1)&amp;C55,'RRAA-CCEE'!$B$8:$Z$270,24,0),"")</f>
        <v/>
      </c>
      <c r="BJ55" s="291" t="str">
        <f>IFERROR(VLOOKUP(LEFT($J$3,1)&amp;C55,'RRAA-CCEE'!$B$8:$Z$270,25,0),"")</f>
        <v/>
      </c>
    </row>
    <row r="56" spans="2:62" s="9" customFormat="1">
      <c r="B56" s="432" t="str">
        <f>IFERROR(LEFT(VLOOKUP(LEFT($J$3,1)&amp;C56,'RRAA-CCEE'!$B$8:$E$270,4,0)),"")</f>
        <v/>
      </c>
      <c r="C56" s="318" t="s">
        <v>21</v>
      </c>
      <c r="D56" s="648" t="str">
        <f>IFERROR(VLOOKUP(LEFT($J$3,1)&amp;C56,'RRAA-CCEE'!$B$8:$D$270,3,0),"")</f>
        <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IFERROR(VLOOKUP(LEFT($J$3,1)&amp;C56,'RRAA-CCEE'!$B$8:$Z$270,6,0),"")</f>
        <v/>
      </c>
      <c r="AR56" s="291" t="str">
        <f>IFERROR(VLOOKUP(LEFT($J$3,1)&amp;C56,'RRAA-CCEE'!$B$8:$Z$270,7,0),"")</f>
        <v/>
      </c>
      <c r="AS56" s="291" t="str">
        <f>IFERROR(VLOOKUP(LEFT($J$3,1)&amp;C56,'RRAA-CCEE'!$B$8:$Z$270,8,0),"")</f>
        <v/>
      </c>
      <c r="AT56" s="291" t="str">
        <f>IFERROR(VLOOKUP(LEFT($J$3,1)&amp;C56,'RRAA-CCEE'!$B$8:$Z$270,9,0),"")</f>
        <v/>
      </c>
      <c r="AU56" s="291" t="str">
        <f>IFERROR(VLOOKUP(LEFT($J$3,1)&amp;C56,'RRAA-CCEE'!$B$8:$Z$270,10,0),"")</f>
        <v/>
      </c>
      <c r="AV56" s="291" t="str">
        <f>IFERROR(VLOOKUP(LEFT($J$3,1)&amp;C56,'RRAA-CCEE'!$B$8:$Z$270,11,0),"")</f>
        <v/>
      </c>
      <c r="AW56" s="291" t="str">
        <f>IFERROR(VLOOKUP(LEFT($J$3,1)&amp;C56,'RRAA-CCEE'!$B$8:$Z$270,12,0),"")</f>
        <v/>
      </c>
      <c r="AX56" s="291" t="str">
        <f>IFERROR(VLOOKUP(LEFT($J$3,1)&amp;C56,'RRAA-CCEE'!$B$8:$Z$270,13,0),"")</f>
        <v/>
      </c>
      <c r="AY56" s="291" t="str">
        <f>IFERROR(VLOOKUP(LEFT($J$3,1)&amp;C56,'RRAA-CCEE'!$B$8:$Z$270,14,0),"")</f>
        <v/>
      </c>
      <c r="AZ56" s="291" t="str">
        <f>IFERROR(VLOOKUP(LEFT($J$3,1)&amp;C56,'RRAA-CCEE'!$B$8:$Z$270,15,0),"")</f>
        <v/>
      </c>
      <c r="BA56" s="291" t="str">
        <f>IFERROR(VLOOKUP(LEFT($J$3,1)&amp;C56,'RRAA-CCEE'!$B$8:$Z$270,16,0),"")</f>
        <v/>
      </c>
      <c r="BB56" s="291" t="str">
        <f>IFERROR(VLOOKUP(LEFT($J$3,1)&amp;C56,'RRAA-CCEE'!$B$8:$Z$270,17,0),"")</f>
        <v/>
      </c>
      <c r="BC56" s="291" t="str">
        <f>IFERROR(VLOOKUP(LEFT($J$3,1)&amp;C56,'RRAA-CCEE'!$B$8:$Z$270,18,0),"")</f>
        <v/>
      </c>
      <c r="BD56" s="291" t="str">
        <f>IFERROR(VLOOKUP(LEFT($J$3,1)&amp;C56,'RRAA-CCEE'!$B$8:$Z$270,19,0),"")</f>
        <v/>
      </c>
      <c r="BE56" s="291" t="str">
        <f>IFERROR(VLOOKUP(LEFT($J$3,1)&amp;C56,'RRAA-CCEE'!$B$8:$Z$270,20,0),"")</f>
        <v/>
      </c>
      <c r="BF56" s="291" t="str">
        <f>IFERROR(VLOOKUP(LEFT($J$3,1)&amp;C56,'RRAA-CCEE'!$B$8:$Z$270,21,0),"")</f>
        <v/>
      </c>
      <c r="BG56" s="291" t="str">
        <f>IFERROR(VLOOKUP(LEFT($J$3,1)&amp;C56,'RRAA-CCEE'!$B$8:$Z$270,22,0),"")</f>
        <v/>
      </c>
      <c r="BH56" s="291" t="str">
        <f>IFERROR(VLOOKUP(LEFT($J$3,1)&amp;C56,'RRAA-CCEE'!$B$8:$Z$270,23,0),"")</f>
        <v/>
      </c>
      <c r="BI56" s="291" t="str">
        <f>IFERROR(VLOOKUP(LEFT($J$3,1)&amp;C56,'RRAA-CCEE'!$B$8:$Z$270,24,0),"")</f>
        <v/>
      </c>
      <c r="BJ56" s="291" t="str">
        <f>IFERROR(VLOOKUP(LEFT($J$3,1)&amp;C56,'RRAA-CCEE'!$B$8:$Z$270,25,0),"")</f>
        <v/>
      </c>
    </row>
    <row r="57" spans="2:62">
      <c r="B57" s="432" t="str">
        <f>IFERROR(LEFT(VLOOKUP(LEFT($J$3,1)&amp;C57,'RRAA-CCEE'!$B$8:$E$270,4,0)),"")</f>
        <v/>
      </c>
      <c r="C57" s="318" t="s">
        <v>22</v>
      </c>
      <c r="D57" s="648" t="str">
        <f>IFERROR(VLOOKUP(LEFT($J$3,1)&amp;C57,'RRAA-CCEE'!$B$8:$D$270,3,0),"")</f>
        <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IFERROR(VLOOKUP(LEFT($J$3,1)&amp;C57,'RRAA-CCEE'!$B$8:$Z$270,6,0),"")</f>
        <v/>
      </c>
      <c r="AR57" s="291" t="str">
        <f>IFERROR(VLOOKUP(LEFT($J$3,1)&amp;C57,'RRAA-CCEE'!$B$8:$Z$270,7,0),"")</f>
        <v/>
      </c>
      <c r="AS57" s="291" t="str">
        <f>IFERROR(VLOOKUP(LEFT($J$3,1)&amp;C57,'RRAA-CCEE'!$B$8:$Z$270,8,0),"")</f>
        <v/>
      </c>
      <c r="AT57" s="291" t="str">
        <f>IFERROR(VLOOKUP(LEFT($J$3,1)&amp;C57,'RRAA-CCEE'!$B$8:$Z$270,9,0),"")</f>
        <v/>
      </c>
      <c r="AU57" s="291" t="str">
        <f>IFERROR(VLOOKUP(LEFT($J$3,1)&amp;C57,'RRAA-CCEE'!$B$8:$Z$270,10,0),"")</f>
        <v/>
      </c>
      <c r="AV57" s="291" t="str">
        <f>IFERROR(VLOOKUP(LEFT($J$3,1)&amp;C57,'RRAA-CCEE'!$B$8:$Z$270,11,0),"")</f>
        <v/>
      </c>
      <c r="AW57" s="291" t="str">
        <f>IFERROR(VLOOKUP(LEFT($J$3,1)&amp;C57,'RRAA-CCEE'!$B$8:$Z$270,12,0),"")</f>
        <v/>
      </c>
      <c r="AX57" s="291" t="str">
        <f>IFERROR(VLOOKUP(LEFT($J$3,1)&amp;C57,'RRAA-CCEE'!$B$8:$Z$270,13,0),"")</f>
        <v/>
      </c>
      <c r="AY57" s="291" t="str">
        <f>IFERROR(VLOOKUP(LEFT($J$3,1)&amp;C57,'RRAA-CCEE'!$B$8:$Z$270,14,0),"")</f>
        <v/>
      </c>
      <c r="AZ57" s="291" t="str">
        <f>IFERROR(VLOOKUP(LEFT($J$3,1)&amp;C57,'RRAA-CCEE'!$B$8:$Z$270,15,0),"")</f>
        <v/>
      </c>
      <c r="BA57" s="291" t="str">
        <f>IFERROR(VLOOKUP(LEFT($J$3,1)&amp;C57,'RRAA-CCEE'!$B$8:$Z$270,16,0),"")</f>
        <v/>
      </c>
      <c r="BB57" s="291" t="str">
        <f>IFERROR(VLOOKUP(LEFT($J$3,1)&amp;C57,'RRAA-CCEE'!$B$8:$Z$270,17,0),"")</f>
        <v/>
      </c>
      <c r="BC57" s="291" t="str">
        <f>IFERROR(VLOOKUP(LEFT($J$3,1)&amp;C57,'RRAA-CCEE'!$B$8:$Z$270,18,0),"")</f>
        <v/>
      </c>
      <c r="BD57" s="291" t="str">
        <f>IFERROR(VLOOKUP(LEFT($J$3,1)&amp;C57,'RRAA-CCEE'!$B$8:$Z$270,19,0),"")</f>
        <v/>
      </c>
      <c r="BE57" s="291" t="str">
        <f>IFERROR(VLOOKUP(LEFT($J$3,1)&amp;C57,'RRAA-CCEE'!$B$8:$Z$270,20,0),"")</f>
        <v/>
      </c>
      <c r="BF57" s="291" t="str">
        <f>IFERROR(VLOOKUP(LEFT($J$3,1)&amp;C57,'RRAA-CCEE'!$B$8:$Z$270,21,0),"")</f>
        <v/>
      </c>
      <c r="BG57" s="291" t="str">
        <f>IFERROR(VLOOKUP(LEFT($J$3,1)&amp;C57,'RRAA-CCEE'!$B$8:$Z$270,22,0),"")</f>
        <v/>
      </c>
      <c r="BH57" s="291" t="str">
        <f>IFERROR(VLOOKUP(LEFT($J$3,1)&amp;C57,'RRAA-CCEE'!$B$8:$Z$270,23,0),"")</f>
        <v/>
      </c>
      <c r="BI57" s="291" t="str">
        <f>IFERROR(VLOOKUP(LEFT($J$3,1)&amp;C57,'RRAA-CCEE'!$B$8:$Z$270,24,0),"")</f>
        <v/>
      </c>
      <c r="BJ57" s="291" t="str">
        <f>IFERROR(VLOOKUP(LEFT($J$3,1)&amp;C57,'RRAA-CCEE'!$B$8:$Z$270,25,0),"")</f>
        <v/>
      </c>
    </row>
    <row r="58" spans="2:62">
      <c r="B58" s="432" t="str">
        <f>IFERROR(LEFT(VLOOKUP(LEFT($J$3,1)&amp;C58,'RRAA-CCEE'!$B$8:$E$270,4,0)),"")</f>
        <v/>
      </c>
      <c r="C58" s="318" t="s">
        <v>23</v>
      </c>
      <c r="D58" s="648" t="str">
        <f>IFERROR(VLOOKUP(LEFT($J$3,1)&amp;C58,'RRAA-CCEE'!$B$8:$D$270,3,0),"")</f>
        <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
      </c>
      <c r="AR58" s="291" t="str">
        <f>IFERROR(VLOOKUP(LEFT($J$3,1)&amp;C58,'RRAA-CCEE'!$B$8:$Z$270,7,0),"")</f>
        <v/>
      </c>
      <c r="AS58" s="291" t="str">
        <f>IFERROR(VLOOKUP(LEFT($J$3,1)&amp;C58,'RRAA-CCEE'!$B$8:$Z$270,8,0),"")</f>
        <v/>
      </c>
      <c r="AT58" s="291" t="str">
        <f>IFERROR(VLOOKUP(LEFT($J$3,1)&amp;C58,'RRAA-CCEE'!$B$8:$Z$270,9,0),"")</f>
        <v/>
      </c>
      <c r="AU58" s="291" t="str">
        <f>IFERROR(VLOOKUP(LEFT($J$3,1)&amp;C58,'RRAA-CCEE'!$B$8:$Z$270,10,0),"")</f>
        <v/>
      </c>
      <c r="AV58" s="291" t="str">
        <f>IFERROR(VLOOKUP(LEFT($J$3,1)&amp;C58,'RRAA-CCEE'!$B$8:$Z$270,11,0),"")</f>
        <v/>
      </c>
      <c r="AW58" s="291" t="str">
        <f>IFERROR(VLOOKUP(LEFT($J$3,1)&amp;C58,'RRAA-CCEE'!$B$8:$Z$270,12,0),"")</f>
        <v/>
      </c>
      <c r="AX58" s="291" t="str">
        <f>IFERROR(VLOOKUP(LEFT($J$3,1)&amp;C58,'RRAA-CCEE'!$B$8:$Z$270,13,0),"")</f>
        <v/>
      </c>
      <c r="AY58" s="291" t="str">
        <f>IFERROR(VLOOKUP(LEFT($J$3,1)&amp;C58,'RRAA-CCEE'!$B$8:$Z$270,14,0),"")</f>
        <v/>
      </c>
      <c r="AZ58" s="291" t="str">
        <f>IFERROR(VLOOKUP(LEFT($J$3,1)&amp;C58,'RRAA-CCEE'!$B$8:$Z$270,15,0),"")</f>
        <v/>
      </c>
      <c r="BA58" s="291" t="str">
        <f>IFERROR(VLOOKUP(LEFT($J$3,1)&amp;C58,'RRAA-CCEE'!$B$8:$Z$270,16,0),"")</f>
        <v/>
      </c>
      <c r="BB58" s="291" t="str">
        <f>IFERROR(VLOOKUP(LEFT($J$3,1)&amp;C58,'RRAA-CCEE'!$B$8:$Z$270,17,0),"")</f>
        <v/>
      </c>
      <c r="BC58" s="291" t="str">
        <f>IFERROR(VLOOKUP(LEFT($J$3,1)&amp;C58,'RRAA-CCEE'!$B$8:$Z$270,18,0),"")</f>
        <v/>
      </c>
      <c r="BD58" s="291" t="str">
        <f>IFERROR(VLOOKUP(LEFT($J$3,1)&amp;C58,'RRAA-CCEE'!$B$8:$Z$270,19,0),"")</f>
        <v/>
      </c>
      <c r="BE58" s="291" t="str">
        <f>IFERROR(VLOOKUP(LEFT($J$3,1)&amp;C58,'RRAA-CCEE'!$B$8:$Z$270,20,0),"")</f>
        <v/>
      </c>
      <c r="BF58" s="291" t="str">
        <f>IFERROR(VLOOKUP(LEFT($J$3,1)&amp;C58,'RRAA-CCEE'!$B$8:$Z$270,21,0),"")</f>
        <v/>
      </c>
      <c r="BG58" s="291" t="str">
        <f>IFERROR(VLOOKUP(LEFT($J$3,1)&amp;C58,'RRAA-CCEE'!$B$8:$Z$270,22,0),"")</f>
        <v/>
      </c>
      <c r="BH58" s="291" t="str">
        <f>IFERROR(VLOOKUP(LEFT($J$3,1)&amp;C58,'RRAA-CCEE'!$B$8:$Z$270,23,0),"")</f>
        <v/>
      </c>
      <c r="BI58" s="291" t="str">
        <f>IFERROR(VLOOKUP(LEFT($J$3,1)&amp;C58,'RRAA-CCEE'!$B$8:$Z$270,24,0),"")</f>
        <v/>
      </c>
      <c r="BJ58" s="291" t="str">
        <f>IFERROR(VLOOKUP(LEFT($J$3,1)&amp;C58,'RRAA-CCEE'!$B$8:$Z$270,25,0),"")</f>
        <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4">
    <mergeCell ref="AH8:AH9"/>
    <mergeCell ref="AI8:AI9"/>
    <mergeCell ref="AC8:AC9"/>
    <mergeCell ref="AD8:AD9"/>
    <mergeCell ref="AE8:AE9"/>
    <mergeCell ref="AF8:AF9"/>
    <mergeCell ref="AG8:AG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58" priority="17" stopIfTrue="1" operator="greaterThanOrEqual">
      <formula>5</formula>
    </cfRule>
    <cfRule type="cellIs" dxfId="57" priority="18" stopIfTrue="1" operator="between">
      <formula>4</formula>
      <formula>49999999</formula>
    </cfRule>
    <cfRule type="cellIs" dxfId="56" priority="19" stopIfTrue="1" operator="lessThan">
      <formula>4</formula>
    </cfRule>
  </conditionalFormatting>
  <conditionalFormatting sqref="AK50:AK77">
    <cfRule type="containsBlanks" priority="14" stopIfTrue="1">
      <formula>LEN(TRIM(AK50))=0</formula>
    </cfRule>
    <cfRule type="cellIs" dxfId="55" priority="15" stopIfTrue="1" operator="greaterThan">
      <formula>0</formula>
    </cfRule>
  </conditionalFormatting>
  <conditionalFormatting sqref="B51:B77">
    <cfRule type="containsText" dxfId="54" priority="13" operator="containsText" text="B">
      <formula>NOT(ISERROR(SEARCH("B",B51)))</formula>
    </cfRule>
  </conditionalFormatting>
  <conditionalFormatting sqref="J7:AJ7">
    <cfRule type="containsText" dxfId="53" priority="12" operator="containsText" text="B">
      <formula>NOT(ISERROR(SEARCH("B",J7)))</formula>
    </cfRule>
  </conditionalFormatting>
  <conditionalFormatting sqref="I10">
    <cfRule type="cellIs" dxfId="52" priority="9" operator="equal">
      <formula>1</formula>
    </cfRule>
    <cfRule type="cellIs" dxfId="51" priority="10" operator="lessThan">
      <formula>1</formula>
    </cfRule>
    <cfRule type="cellIs" dxfId="50" priority="11" operator="greaterThan">
      <formula>1</formula>
    </cfRule>
  </conditionalFormatting>
  <conditionalFormatting sqref="G48:I48">
    <cfRule type="containsBlanks" priority="5" stopIfTrue="1">
      <formula>LEN(TRIM(G48))=0</formula>
    </cfRule>
    <cfRule type="cellIs" dxfId="49" priority="6" stopIfTrue="1" operator="greaterThanOrEqual">
      <formula>5</formula>
    </cfRule>
    <cfRule type="cellIs" dxfId="48" priority="7" stopIfTrue="1" operator="between">
      <formula>4</formula>
      <formula>49999999</formula>
    </cfRule>
    <cfRule type="cellIs" dxfId="47" priority="8" stopIfTrue="1" operator="lessThan">
      <formula>4</formula>
    </cfRule>
  </conditionalFormatting>
  <conditionalFormatting sqref="G48:I48">
    <cfRule type="containsBlanks" priority="1" stopIfTrue="1">
      <formula>LEN(TRIM(G48))=0</formula>
    </cfRule>
    <cfRule type="cellIs" dxfId="46" priority="2" stopIfTrue="1" operator="greaterThanOrEqual">
      <formula>5</formula>
    </cfRule>
    <cfRule type="cellIs" dxfId="45" priority="3" stopIfTrue="1" operator="between">
      <formula>4</formula>
      <formula>49999999</formula>
    </cfRule>
    <cfRule type="cellIs" dxfId="44"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5.42578125" style="1" customWidth="1"/>
    <col min="41" max="41" width="4.28515625" style="1" customWidth="1"/>
    <col min="42" max="42" width="4.425781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9</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IFERROR(VLOOKUP(LEFT($J$3,1)&amp;C51,'RRAA-CCEE'!$B$8:$Z$270,6,0),"")</f>
        <v/>
      </c>
      <c r="AR51" s="291" t="str">
        <f>IFERROR(VLOOKUP(LEFT($J$3,1)&amp;C51,'RRAA-CCEE'!$B$8:$Z$270,7,0),"")</f>
        <v/>
      </c>
      <c r="AS51" s="291" t="str">
        <f>IFERROR(VLOOKUP(LEFT($J$3,1)&amp;C51,'RRAA-CCEE'!$B$8:$Z$270,8,0),"")</f>
        <v/>
      </c>
      <c r="AT51" s="291" t="str">
        <f>IFERROR(VLOOKUP(LEFT($J$3,1)&amp;C51,'RRAA-CCEE'!$B$8:$Z$270,9,0),"")</f>
        <v/>
      </c>
      <c r="AU51" s="291" t="str">
        <f>IFERROR(VLOOKUP(LEFT($J$3,1)&amp;C51,'RRAA-CCEE'!$B$8:$Z$270,10,0),"")</f>
        <v/>
      </c>
      <c r="AV51" s="291" t="str">
        <f>IFERROR(VLOOKUP(LEFT($J$3,1)&amp;C51,'RRAA-CCEE'!$B$8:$Z$270,11,0),"")</f>
        <v/>
      </c>
      <c r="AW51" s="291" t="str">
        <f>IFERROR(VLOOKUP(LEFT($J$3,1)&amp;C51,'RRAA-CCEE'!$B$8:$Z$270,12,0),"")</f>
        <v/>
      </c>
      <c r="AX51" s="291" t="str">
        <f>IFERROR(VLOOKUP(LEFT($J$3,1)&amp;C51,'RRAA-CCEE'!$B$8:$Z$270,13,0),"")</f>
        <v/>
      </c>
      <c r="AY51" s="291" t="str">
        <f>IFERROR(VLOOKUP(LEFT($J$3,1)&amp;C51,'RRAA-CCEE'!$B$8:$Z$270,14,0),"")</f>
        <v/>
      </c>
      <c r="AZ51" s="291" t="str">
        <f>IFERROR(VLOOKUP(LEFT($J$3,1)&amp;C51,'RRAA-CCEE'!$B$8:$Z$270,15,0),"")</f>
        <v/>
      </c>
      <c r="BA51" s="291" t="str">
        <f>IFERROR(VLOOKUP(LEFT($J$3,1)&amp;C51,'RRAA-CCEE'!$B$8:$Z$270,16,0),"")</f>
        <v/>
      </c>
      <c r="BB51" s="291" t="str">
        <f>IFERROR(VLOOKUP(LEFT($J$3,1)&amp;C51,'RRAA-CCEE'!$B$8:$Z$270,17,0),"")</f>
        <v/>
      </c>
      <c r="BC51" s="291" t="str">
        <f>IFERROR(VLOOKUP(LEFT($J$3,1)&amp;C51,'RRAA-CCEE'!$B$8:$Z$270,18,0),"")</f>
        <v/>
      </c>
      <c r="BD51" s="291" t="str">
        <f>IFERROR(VLOOKUP(LEFT($J$3,1)&amp;C51,'RRAA-CCEE'!$B$8:$Z$270,19,0),"")</f>
        <v/>
      </c>
      <c r="BE51" s="291" t="str">
        <f>IFERROR(VLOOKUP(LEFT($J$3,1)&amp;C51,'RRAA-CCEE'!$B$8:$Z$270,20,0),"")</f>
        <v/>
      </c>
      <c r="BF51" s="291" t="str">
        <f>IFERROR(VLOOKUP(LEFT($J$3,1)&amp;C51,'RRAA-CCEE'!$B$8:$Z$270,21,0),"")</f>
        <v/>
      </c>
      <c r="BG51" s="291" t="str">
        <f>IFERROR(VLOOKUP(LEFT($J$3,1)&amp;C51,'RRAA-CCEE'!$B$8:$Z$270,22,0),"")</f>
        <v/>
      </c>
      <c r="BH51" s="291" t="str">
        <f>IFERROR(VLOOKUP(LEFT($J$3,1)&amp;C51,'RRAA-CCEE'!$B$8:$Z$270,23,0),"")</f>
        <v/>
      </c>
      <c r="BI51" s="291" t="str">
        <f>IFERROR(VLOOKUP(LEFT($J$3,1)&amp;C51,'RRAA-CCEE'!$B$8:$Z$270,24,0),"")</f>
        <v/>
      </c>
      <c r="BJ51" s="291" t="str">
        <f>IFERROR(VLOOKUP(LEFT($J$3,1)&amp;C51,'RRAA-CCEE'!$B$8:$Z$270,25,0),"")</f>
        <v/>
      </c>
    </row>
    <row r="52" spans="2:62" s="9" customFormat="1">
      <c r="B52" s="432" t="str">
        <f>IFERROR(LEFT(VLOOKUP(LEFT($J$3,1)&amp;C52,'RRAA-CCEE'!$B$8:$E$270,4,0)),"")</f>
        <v/>
      </c>
      <c r="C52" s="318" t="s">
        <v>17</v>
      </c>
      <c r="D52" s="648" t="str">
        <f>IFERROR(VLOOKUP(LEFT($J$3,1)&amp;C52,'RRAA-CCEE'!$B$8:$D$270,3,0),"")</f>
        <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IFERROR(VLOOKUP(LEFT($J$3,1)&amp;C52,'RRAA-CCEE'!$B$8:$Z$270,6,0),"")</f>
        <v/>
      </c>
      <c r="AR52" s="291" t="str">
        <f>IFERROR(VLOOKUP(LEFT($J$3,1)&amp;C52,'RRAA-CCEE'!$B$8:$Z$270,7,0),"")</f>
        <v/>
      </c>
      <c r="AS52" s="291" t="str">
        <f>IFERROR(VLOOKUP(LEFT($J$3,1)&amp;C52,'RRAA-CCEE'!$B$8:$Z$270,8,0),"")</f>
        <v/>
      </c>
      <c r="AT52" s="291" t="str">
        <f>IFERROR(VLOOKUP(LEFT($J$3,1)&amp;C52,'RRAA-CCEE'!$B$8:$Z$270,9,0),"")</f>
        <v/>
      </c>
      <c r="AU52" s="291" t="str">
        <f>IFERROR(VLOOKUP(LEFT($J$3,1)&amp;C52,'RRAA-CCEE'!$B$8:$Z$270,10,0),"")</f>
        <v/>
      </c>
      <c r="AV52" s="291" t="str">
        <f>IFERROR(VLOOKUP(LEFT($J$3,1)&amp;C52,'RRAA-CCEE'!$B$8:$Z$270,11,0),"")</f>
        <v/>
      </c>
      <c r="AW52" s="291" t="str">
        <f>IFERROR(VLOOKUP(LEFT($J$3,1)&amp;C52,'RRAA-CCEE'!$B$8:$Z$270,12,0),"")</f>
        <v/>
      </c>
      <c r="AX52" s="291" t="str">
        <f>IFERROR(VLOOKUP(LEFT($J$3,1)&amp;C52,'RRAA-CCEE'!$B$8:$Z$270,13,0),"")</f>
        <v/>
      </c>
      <c r="AY52" s="291" t="str">
        <f>IFERROR(VLOOKUP(LEFT($J$3,1)&amp;C52,'RRAA-CCEE'!$B$8:$Z$270,14,0),"")</f>
        <v/>
      </c>
      <c r="AZ52" s="291" t="str">
        <f>IFERROR(VLOOKUP(LEFT($J$3,1)&amp;C52,'RRAA-CCEE'!$B$8:$Z$270,15,0),"")</f>
        <v/>
      </c>
      <c r="BA52" s="291" t="str">
        <f>IFERROR(VLOOKUP(LEFT($J$3,1)&amp;C52,'RRAA-CCEE'!$B$8:$Z$270,16,0),"")</f>
        <v/>
      </c>
      <c r="BB52" s="291" t="str">
        <f>IFERROR(VLOOKUP(LEFT($J$3,1)&amp;C52,'RRAA-CCEE'!$B$8:$Z$270,17,0),"")</f>
        <v/>
      </c>
      <c r="BC52" s="291" t="str">
        <f>IFERROR(VLOOKUP(LEFT($J$3,1)&amp;C52,'RRAA-CCEE'!$B$8:$Z$270,18,0),"")</f>
        <v/>
      </c>
      <c r="BD52" s="291" t="str">
        <f>IFERROR(VLOOKUP(LEFT($J$3,1)&amp;C52,'RRAA-CCEE'!$B$8:$Z$270,19,0),"")</f>
        <v/>
      </c>
      <c r="BE52" s="291" t="str">
        <f>IFERROR(VLOOKUP(LEFT($J$3,1)&amp;C52,'RRAA-CCEE'!$B$8:$Z$270,20,0),"")</f>
        <v/>
      </c>
      <c r="BF52" s="291" t="str">
        <f>IFERROR(VLOOKUP(LEFT($J$3,1)&amp;C52,'RRAA-CCEE'!$B$8:$Z$270,21,0),"")</f>
        <v/>
      </c>
      <c r="BG52" s="291" t="str">
        <f>IFERROR(VLOOKUP(LEFT($J$3,1)&amp;C52,'RRAA-CCEE'!$B$8:$Z$270,22,0),"")</f>
        <v/>
      </c>
      <c r="BH52" s="291" t="str">
        <f>IFERROR(VLOOKUP(LEFT($J$3,1)&amp;C52,'RRAA-CCEE'!$B$8:$Z$270,23,0),"")</f>
        <v/>
      </c>
      <c r="BI52" s="291" t="str">
        <f>IFERROR(VLOOKUP(LEFT($J$3,1)&amp;C52,'RRAA-CCEE'!$B$8:$Z$270,24,0),"")</f>
        <v/>
      </c>
      <c r="BJ52" s="291" t="str">
        <f>IFERROR(VLOOKUP(LEFT($J$3,1)&amp;C52,'RRAA-CCEE'!$B$8:$Z$270,25,0),"")</f>
        <v/>
      </c>
    </row>
    <row r="53" spans="2:62" s="9" customFormat="1">
      <c r="B53" s="432" t="str">
        <f>IFERROR(LEFT(VLOOKUP(LEFT($J$3,1)&amp;C53,'RRAA-CCEE'!$B$8:$E$270,4,0)),"")</f>
        <v/>
      </c>
      <c r="C53" s="318" t="s">
        <v>18</v>
      </c>
      <c r="D53" s="648" t="str">
        <f>IFERROR(VLOOKUP(LEFT($J$3,1)&amp;C53,'RRAA-CCEE'!$B$8:$D$270,3,0),"")</f>
        <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IFERROR(VLOOKUP(LEFT($J$3,1)&amp;C53,'RRAA-CCEE'!$B$8:$Z$270,6,0),"")</f>
        <v/>
      </c>
      <c r="AR53" s="291" t="str">
        <f>IFERROR(VLOOKUP(LEFT($J$3,1)&amp;C53,'RRAA-CCEE'!$B$8:$Z$270,7,0),"")</f>
        <v/>
      </c>
      <c r="AS53" s="291" t="str">
        <f>IFERROR(VLOOKUP(LEFT($J$3,1)&amp;C53,'RRAA-CCEE'!$B$8:$Z$270,8,0),"")</f>
        <v/>
      </c>
      <c r="AT53" s="291" t="str">
        <f>IFERROR(VLOOKUP(LEFT($J$3,1)&amp;C53,'RRAA-CCEE'!$B$8:$Z$270,9,0),"")</f>
        <v/>
      </c>
      <c r="AU53" s="291" t="str">
        <f>IFERROR(VLOOKUP(LEFT($J$3,1)&amp;C53,'RRAA-CCEE'!$B$8:$Z$270,10,0),"")</f>
        <v/>
      </c>
      <c r="AV53" s="291" t="str">
        <f>IFERROR(VLOOKUP(LEFT($J$3,1)&amp;C53,'RRAA-CCEE'!$B$8:$Z$270,11,0),"")</f>
        <v/>
      </c>
      <c r="AW53" s="291" t="str">
        <f>IFERROR(VLOOKUP(LEFT($J$3,1)&amp;C53,'RRAA-CCEE'!$B$8:$Z$270,12,0),"")</f>
        <v/>
      </c>
      <c r="AX53" s="291" t="str">
        <f>IFERROR(VLOOKUP(LEFT($J$3,1)&amp;C53,'RRAA-CCEE'!$B$8:$Z$270,13,0),"")</f>
        <v/>
      </c>
      <c r="AY53" s="291" t="str">
        <f>IFERROR(VLOOKUP(LEFT($J$3,1)&amp;C53,'RRAA-CCEE'!$B$8:$Z$270,14,0),"")</f>
        <v/>
      </c>
      <c r="AZ53" s="291" t="str">
        <f>IFERROR(VLOOKUP(LEFT($J$3,1)&amp;C53,'RRAA-CCEE'!$B$8:$Z$270,15,0),"")</f>
        <v/>
      </c>
      <c r="BA53" s="291" t="str">
        <f>IFERROR(VLOOKUP(LEFT($J$3,1)&amp;C53,'RRAA-CCEE'!$B$8:$Z$270,16,0),"")</f>
        <v/>
      </c>
      <c r="BB53" s="291" t="str">
        <f>IFERROR(VLOOKUP(LEFT($J$3,1)&amp;C53,'RRAA-CCEE'!$B$8:$Z$270,17,0),"")</f>
        <v/>
      </c>
      <c r="BC53" s="291" t="str">
        <f>IFERROR(VLOOKUP(LEFT($J$3,1)&amp;C53,'RRAA-CCEE'!$B$8:$Z$270,18,0),"")</f>
        <v/>
      </c>
      <c r="BD53" s="291" t="str">
        <f>IFERROR(VLOOKUP(LEFT($J$3,1)&amp;C53,'RRAA-CCEE'!$B$8:$Z$270,19,0),"")</f>
        <v/>
      </c>
      <c r="BE53" s="291" t="str">
        <f>IFERROR(VLOOKUP(LEFT($J$3,1)&amp;C53,'RRAA-CCEE'!$B$8:$Z$270,20,0),"")</f>
        <v/>
      </c>
      <c r="BF53" s="291" t="str">
        <f>IFERROR(VLOOKUP(LEFT($J$3,1)&amp;C53,'RRAA-CCEE'!$B$8:$Z$270,21,0),"")</f>
        <v/>
      </c>
      <c r="BG53" s="291" t="str">
        <f>IFERROR(VLOOKUP(LEFT($J$3,1)&amp;C53,'RRAA-CCEE'!$B$8:$Z$270,22,0),"")</f>
        <v/>
      </c>
      <c r="BH53" s="291" t="str">
        <f>IFERROR(VLOOKUP(LEFT($J$3,1)&amp;C53,'RRAA-CCEE'!$B$8:$Z$270,23,0),"")</f>
        <v/>
      </c>
      <c r="BI53" s="291" t="str">
        <f>IFERROR(VLOOKUP(LEFT($J$3,1)&amp;C53,'RRAA-CCEE'!$B$8:$Z$270,24,0),"")</f>
        <v/>
      </c>
      <c r="BJ53" s="291" t="str">
        <f>IFERROR(VLOOKUP(LEFT($J$3,1)&amp;C53,'RRAA-CCEE'!$B$8:$Z$270,25,0),"")</f>
        <v/>
      </c>
    </row>
    <row r="54" spans="2:62" s="9" customFormat="1">
      <c r="B54" s="432" t="str">
        <f>IFERROR(LEFT(VLOOKUP(LEFT($J$3,1)&amp;C54,'RRAA-CCEE'!$B$8:$E$270,4,0)),"")</f>
        <v/>
      </c>
      <c r="C54" s="318" t="s">
        <v>19</v>
      </c>
      <c r="D54" s="648" t="str">
        <f>IFERROR(VLOOKUP(LEFT($J$3,1)&amp;C54,'RRAA-CCEE'!$B$8:$D$270,3,0),"")</f>
        <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IFERROR(VLOOKUP(LEFT($J$3,1)&amp;C54,'RRAA-CCEE'!$B$8:$Z$270,6,0),"")</f>
        <v/>
      </c>
      <c r="AR54" s="291" t="str">
        <f>IFERROR(VLOOKUP(LEFT($J$3,1)&amp;C54,'RRAA-CCEE'!$B$8:$Z$270,7,0),"")</f>
        <v/>
      </c>
      <c r="AS54" s="291" t="str">
        <f>IFERROR(VLOOKUP(LEFT($J$3,1)&amp;C54,'RRAA-CCEE'!$B$8:$Z$270,8,0),"")</f>
        <v/>
      </c>
      <c r="AT54" s="291" t="str">
        <f>IFERROR(VLOOKUP(LEFT($J$3,1)&amp;C54,'RRAA-CCEE'!$B$8:$Z$270,9,0),"")</f>
        <v/>
      </c>
      <c r="AU54" s="291" t="str">
        <f>IFERROR(VLOOKUP(LEFT($J$3,1)&amp;C54,'RRAA-CCEE'!$B$8:$Z$270,10,0),"")</f>
        <v/>
      </c>
      <c r="AV54" s="291" t="str">
        <f>IFERROR(VLOOKUP(LEFT($J$3,1)&amp;C54,'RRAA-CCEE'!$B$8:$Z$270,11,0),"")</f>
        <v/>
      </c>
      <c r="AW54" s="291" t="str">
        <f>IFERROR(VLOOKUP(LEFT($J$3,1)&amp;C54,'RRAA-CCEE'!$B$8:$Z$270,12,0),"")</f>
        <v/>
      </c>
      <c r="AX54" s="291" t="str">
        <f>IFERROR(VLOOKUP(LEFT($J$3,1)&amp;C54,'RRAA-CCEE'!$B$8:$Z$270,13,0),"")</f>
        <v/>
      </c>
      <c r="AY54" s="291" t="str">
        <f>IFERROR(VLOOKUP(LEFT($J$3,1)&amp;C54,'RRAA-CCEE'!$B$8:$Z$270,14,0),"")</f>
        <v/>
      </c>
      <c r="AZ54" s="291" t="str">
        <f>IFERROR(VLOOKUP(LEFT($J$3,1)&amp;C54,'RRAA-CCEE'!$B$8:$Z$270,15,0),"")</f>
        <v/>
      </c>
      <c r="BA54" s="291" t="str">
        <f>IFERROR(VLOOKUP(LEFT($J$3,1)&amp;C54,'RRAA-CCEE'!$B$8:$Z$270,16,0),"")</f>
        <v/>
      </c>
      <c r="BB54" s="291" t="str">
        <f>IFERROR(VLOOKUP(LEFT($J$3,1)&amp;C54,'RRAA-CCEE'!$B$8:$Z$270,17,0),"")</f>
        <v/>
      </c>
      <c r="BC54" s="291" t="str">
        <f>IFERROR(VLOOKUP(LEFT($J$3,1)&amp;C54,'RRAA-CCEE'!$B$8:$Z$270,18,0),"")</f>
        <v/>
      </c>
      <c r="BD54" s="291" t="str">
        <f>IFERROR(VLOOKUP(LEFT($J$3,1)&amp;C54,'RRAA-CCEE'!$B$8:$Z$270,19,0),"")</f>
        <v/>
      </c>
      <c r="BE54" s="291" t="str">
        <f>IFERROR(VLOOKUP(LEFT($J$3,1)&amp;C54,'RRAA-CCEE'!$B$8:$Z$270,20,0),"")</f>
        <v/>
      </c>
      <c r="BF54" s="291" t="str">
        <f>IFERROR(VLOOKUP(LEFT($J$3,1)&amp;C54,'RRAA-CCEE'!$B$8:$Z$270,21,0),"")</f>
        <v/>
      </c>
      <c r="BG54" s="291" t="str">
        <f>IFERROR(VLOOKUP(LEFT($J$3,1)&amp;C54,'RRAA-CCEE'!$B$8:$Z$270,22,0),"")</f>
        <v/>
      </c>
      <c r="BH54" s="291" t="str">
        <f>IFERROR(VLOOKUP(LEFT($J$3,1)&amp;C54,'RRAA-CCEE'!$B$8:$Z$270,23,0),"")</f>
        <v/>
      </c>
      <c r="BI54" s="291" t="str">
        <f>IFERROR(VLOOKUP(LEFT($J$3,1)&amp;C54,'RRAA-CCEE'!$B$8:$Z$270,24,0),"")</f>
        <v/>
      </c>
      <c r="BJ54" s="291" t="str">
        <f>IFERROR(VLOOKUP(LEFT($J$3,1)&amp;C54,'RRAA-CCEE'!$B$8:$Z$270,25,0),"")</f>
        <v/>
      </c>
    </row>
    <row r="55" spans="2:62" s="9" customFormat="1">
      <c r="B55" s="432" t="str">
        <f>IFERROR(LEFT(VLOOKUP(LEFT($J$3,1)&amp;C55,'RRAA-CCEE'!$B$8:$E$270,4,0)),"")</f>
        <v/>
      </c>
      <c r="C55" s="318" t="s">
        <v>20</v>
      </c>
      <c r="D55" s="648" t="str">
        <f>IFERROR(VLOOKUP(LEFT($J$3,1)&amp;C55,'RRAA-CCEE'!$B$8:$D$270,3,0),"")</f>
        <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IFERROR(VLOOKUP(LEFT($J$3,1)&amp;C55,'RRAA-CCEE'!$B$8:$Z$270,6,0),"")</f>
        <v/>
      </c>
      <c r="AR55" s="291" t="str">
        <f>IFERROR(VLOOKUP(LEFT($J$3,1)&amp;C55,'RRAA-CCEE'!$B$8:$Z$270,7,0),"")</f>
        <v/>
      </c>
      <c r="AS55" s="291" t="str">
        <f>IFERROR(VLOOKUP(LEFT($J$3,1)&amp;C55,'RRAA-CCEE'!$B$8:$Z$270,8,0),"")</f>
        <v/>
      </c>
      <c r="AT55" s="291" t="str">
        <f>IFERROR(VLOOKUP(LEFT($J$3,1)&amp;C55,'RRAA-CCEE'!$B$8:$Z$270,9,0),"")</f>
        <v/>
      </c>
      <c r="AU55" s="291" t="str">
        <f>IFERROR(VLOOKUP(LEFT($J$3,1)&amp;C55,'RRAA-CCEE'!$B$8:$Z$270,10,0),"")</f>
        <v/>
      </c>
      <c r="AV55" s="291" t="str">
        <f>IFERROR(VLOOKUP(LEFT($J$3,1)&amp;C55,'RRAA-CCEE'!$B$8:$Z$270,11,0),"")</f>
        <v/>
      </c>
      <c r="AW55" s="291" t="str">
        <f>IFERROR(VLOOKUP(LEFT($J$3,1)&amp;C55,'RRAA-CCEE'!$B$8:$Z$270,12,0),"")</f>
        <v/>
      </c>
      <c r="AX55" s="291" t="str">
        <f>IFERROR(VLOOKUP(LEFT($J$3,1)&amp;C55,'RRAA-CCEE'!$B$8:$Z$270,13,0),"")</f>
        <v/>
      </c>
      <c r="AY55" s="291" t="str">
        <f>IFERROR(VLOOKUP(LEFT($J$3,1)&amp;C55,'RRAA-CCEE'!$B$8:$Z$270,14,0),"")</f>
        <v/>
      </c>
      <c r="AZ55" s="291" t="str">
        <f>IFERROR(VLOOKUP(LEFT($J$3,1)&amp;C55,'RRAA-CCEE'!$B$8:$Z$270,15,0),"")</f>
        <v/>
      </c>
      <c r="BA55" s="291" t="str">
        <f>IFERROR(VLOOKUP(LEFT($J$3,1)&amp;C55,'RRAA-CCEE'!$B$8:$Z$270,16,0),"")</f>
        <v/>
      </c>
      <c r="BB55" s="291" t="str">
        <f>IFERROR(VLOOKUP(LEFT($J$3,1)&amp;C55,'RRAA-CCEE'!$B$8:$Z$270,17,0),"")</f>
        <v/>
      </c>
      <c r="BC55" s="291" t="str">
        <f>IFERROR(VLOOKUP(LEFT($J$3,1)&amp;C55,'RRAA-CCEE'!$B$8:$Z$270,18,0),"")</f>
        <v/>
      </c>
      <c r="BD55" s="291" t="str">
        <f>IFERROR(VLOOKUP(LEFT($J$3,1)&amp;C55,'RRAA-CCEE'!$B$8:$Z$270,19,0),"")</f>
        <v/>
      </c>
      <c r="BE55" s="291" t="str">
        <f>IFERROR(VLOOKUP(LEFT($J$3,1)&amp;C55,'RRAA-CCEE'!$B$8:$Z$270,20,0),"")</f>
        <v/>
      </c>
      <c r="BF55" s="291" t="str">
        <f>IFERROR(VLOOKUP(LEFT($J$3,1)&amp;C55,'RRAA-CCEE'!$B$8:$Z$270,21,0),"")</f>
        <v/>
      </c>
      <c r="BG55" s="291" t="str">
        <f>IFERROR(VLOOKUP(LEFT($J$3,1)&amp;C55,'RRAA-CCEE'!$B$8:$Z$270,22,0),"")</f>
        <v/>
      </c>
      <c r="BH55" s="291" t="str">
        <f>IFERROR(VLOOKUP(LEFT($J$3,1)&amp;C55,'RRAA-CCEE'!$B$8:$Z$270,23,0),"")</f>
        <v/>
      </c>
      <c r="BI55" s="291" t="str">
        <f>IFERROR(VLOOKUP(LEFT($J$3,1)&amp;C55,'RRAA-CCEE'!$B$8:$Z$270,24,0),"")</f>
        <v/>
      </c>
      <c r="BJ55" s="291" t="str">
        <f>IFERROR(VLOOKUP(LEFT($J$3,1)&amp;C55,'RRAA-CCEE'!$B$8:$Z$270,25,0),"")</f>
        <v/>
      </c>
    </row>
    <row r="56" spans="2:62" s="9" customFormat="1">
      <c r="B56" s="432" t="str">
        <f>IFERROR(LEFT(VLOOKUP(LEFT($J$3,1)&amp;C56,'RRAA-CCEE'!$B$8:$E$270,4,0)),"")</f>
        <v/>
      </c>
      <c r="C56" s="318" t="s">
        <v>21</v>
      </c>
      <c r="D56" s="648" t="str">
        <f>IFERROR(VLOOKUP(LEFT($J$3,1)&amp;C56,'RRAA-CCEE'!$B$8:$D$270,3,0),"")</f>
        <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IFERROR(VLOOKUP(LEFT($J$3,1)&amp;C56,'RRAA-CCEE'!$B$8:$Z$270,6,0),"")</f>
        <v/>
      </c>
      <c r="AR56" s="291" t="str">
        <f>IFERROR(VLOOKUP(LEFT($J$3,1)&amp;C56,'RRAA-CCEE'!$B$8:$Z$270,7,0),"")</f>
        <v/>
      </c>
      <c r="AS56" s="291" t="str">
        <f>IFERROR(VLOOKUP(LEFT($J$3,1)&amp;C56,'RRAA-CCEE'!$B$8:$Z$270,8,0),"")</f>
        <v/>
      </c>
      <c r="AT56" s="291" t="str">
        <f>IFERROR(VLOOKUP(LEFT($J$3,1)&amp;C56,'RRAA-CCEE'!$B$8:$Z$270,9,0),"")</f>
        <v/>
      </c>
      <c r="AU56" s="291" t="str">
        <f>IFERROR(VLOOKUP(LEFT($J$3,1)&amp;C56,'RRAA-CCEE'!$B$8:$Z$270,10,0),"")</f>
        <v/>
      </c>
      <c r="AV56" s="291" t="str">
        <f>IFERROR(VLOOKUP(LEFT($J$3,1)&amp;C56,'RRAA-CCEE'!$B$8:$Z$270,11,0),"")</f>
        <v/>
      </c>
      <c r="AW56" s="291" t="str">
        <f>IFERROR(VLOOKUP(LEFT($J$3,1)&amp;C56,'RRAA-CCEE'!$B$8:$Z$270,12,0),"")</f>
        <v/>
      </c>
      <c r="AX56" s="291" t="str">
        <f>IFERROR(VLOOKUP(LEFT($J$3,1)&amp;C56,'RRAA-CCEE'!$B$8:$Z$270,13,0),"")</f>
        <v/>
      </c>
      <c r="AY56" s="291" t="str">
        <f>IFERROR(VLOOKUP(LEFT($J$3,1)&amp;C56,'RRAA-CCEE'!$B$8:$Z$270,14,0),"")</f>
        <v/>
      </c>
      <c r="AZ56" s="291" t="str">
        <f>IFERROR(VLOOKUP(LEFT($J$3,1)&amp;C56,'RRAA-CCEE'!$B$8:$Z$270,15,0),"")</f>
        <v/>
      </c>
      <c r="BA56" s="291" t="str">
        <f>IFERROR(VLOOKUP(LEFT($J$3,1)&amp;C56,'RRAA-CCEE'!$B$8:$Z$270,16,0),"")</f>
        <v/>
      </c>
      <c r="BB56" s="291" t="str">
        <f>IFERROR(VLOOKUP(LEFT($J$3,1)&amp;C56,'RRAA-CCEE'!$B$8:$Z$270,17,0),"")</f>
        <v/>
      </c>
      <c r="BC56" s="291" t="str">
        <f>IFERROR(VLOOKUP(LEFT($J$3,1)&amp;C56,'RRAA-CCEE'!$B$8:$Z$270,18,0),"")</f>
        <v/>
      </c>
      <c r="BD56" s="291" t="str">
        <f>IFERROR(VLOOKUP(LEFT($J$3,1)&amp;C56,'RRAA-CCEE'!$B$8:$Z$270,19,0),"")</f>
        <v/>
      </c>
      <c r="BE56" s="291" t="str">
        <f>IFERROR(VLOOKUP(LEFT($J$3,1)&amp;C56,'RRAA-CCEE'!$B$8:$Z$270,20,0),"")</f>
        <v/>
      </c>
      <c r="BF56" s="291" t="str">
        <f>IFERROR(VLOOKUP(LEFT($J$3,1)&amp;C56,'RRAA-CCEE'!$B$8:$Z$270,21,0),"")</f>
        <v/>
      </c>
      <c r="BG56" s="291" t="str">
        <f>IFERROR(VLOOKUP(LEFT($J$3,1)&amp;C56,'RRAA-CCEE'!$B$8:$Z$270,22,0),"")</f>
        <v/>
      </c>
      <c r="BH56" s="291" t="str">
        <f>IFERROR(VLOOKUP(LEFT($J$3,1)&amp;C56,'RRAA-CCEE'!$B$8:$Z$270,23,0),"")</f>
        <v/>
      </c>
      <c r="BI56" s="291" t="str">
        <f>IFERROR(VLOOKUP(LEFT($J$3,1)&amp;C56,'RRAA-CCEE'!$B$8:$Z$270,24,0),"")</f>
        <v/>
      </c>
      <c r="BJ56" s="291" t="str">
        <f>IFERROR(VLOOKUP(LEFT($J$3,1)&amp;C56,'RRAA-CCEE'!$B$8:$Z$270,25,0),"")</f>
        <v/>
      </c>
    </row>
    <row r="57" spans="2:62">
      <c r="B57" s="432" t="str">
        <f>IFERROR(LEFT(VLOOKUP(LEFT($J$3,1)&amp;C57,'RRAA-CCEE'!$B$8:$E$270,4,0)),"")</f>
        <v/>
      </c>
      <c r="C57" s="318" t="s">
        <v>22</v>
      </c>
      <c r="D57" s="648" t="str">
        <f>IFERROR(VLOOKUP(LEFT($J$3,1)&amp;C57,'RRAA-CCEE'!$B$8:$D$270,3,0),"")</f>
        <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IFERROR(VLOOKUP(LEFT($J$3,1)&amp;C57,'RRAA-CCEE'!$B$8:$Z$270,6,0),"")</f>
        <v/>
      </c>
      <c r="AR57" s="291" t="str">
        <f>IFERROR(VLOOKUP(LEFT($J$3,1)&amp;C57,'RRAA-CCEE'!$B$8:$Z$270,7,0),"")</f>
        <v/>
      </c>
      <c r="AS57" s="291" t="str">
        <f>IFERROR(VLOOKUP(LEFT($J$3,1)&amp;C57,'RRAA-CCEE'!$B$8:$Z$270,8,0),"")</f>
        <v/>
      </c>
      <c r="AT57" s="291" t="str">
        <f>IFERROR(VLOOKUP(LEFT($J$3,1)&amp;C57,'RRAA-CCEE'!$B$8:$Z$270,9,0),"")</f>
        <v/>
      </c>
      <c r="AU57" s="291" t="str">
        <f>IFERROR(VLOOKUP(LEFT($J$3,1)&amp;C57,'RRAA-CCEE'!$B$8:$Z$270,10,0),"")</f>
        <v/>
      </c>
      <c r="AV57" s="291" t="str">
        <f>IFERROR(VLOOKUP(LEFT($J$3,1)&amp;C57,'RRAA-CCEE'!$B$8:$Z$270,11,0),"")</f>
        <v/>
      </c>
      <c r="AW57" s="291" t="str">
        <f>IFERROR(VLOOKUP(LEFT($J$3,1)&amp;C57,'RRAA-CCEE'!$B$8:$Z$270,12,0),"")</f>
        <v/>
      </c>
      <c r="AX57" s="291" t="str">
        <f>IFERROR(VLOOKUP(LEFT($J$3,1)&amp;C57,'RRAA-CCEE'!$B$8:$Z$270,13,0),"")</f>
        <v/>
      </c>
      <c r="AY57" s="291" t="str">
        <f>IFERROR(VLOOKUP(LEFT($J$3,1)&amp;C57,'RRAA-CCEE'!$B$8:$Z$270,14,0),"")</f>
        <v/>
      </c>
      <c r="AZ57" s="291" t="str">
        <f>IFERROR(VLOOKUP(LEFT($J$3,1)&amp;C57,'RRAA-CCEE'!$B$8:$Z$270,15,0),"")</f>
        <v/>
      </c>
      <c r="BA57" s="291" t="str">
        <f>IFERROR(VLOOKUP(LEFT($J$3,1)&amp;C57,'RRAA-CCEE'!$B$8:$Z$270,16,0),"")</f>
        <v/>
      </c>
      <c r="BB57" s="291" t="str">
        <f>IFERROR(VLOOKUP(LEFT($J$3,1)&amp;C57,'RRAA-CCEE'!$B$8:$Z$270,17,0),"")</f>
        <v/>
      </c>
      <c r="BC57" s="291" t="str">
        <f>IFERROR(VLOOKUP(LEFT($J$3,1)&amp;C57,'RRAA-CCEE'!$B$8:$Z$270,18,0),"")</f>
        <v/>
      </c>
      <c r="BD57" s="291" t="str">
        <f>IFERROR(VLOOKUP(LEFT($J$3,1)&amp;C57,'RRAA-CCEE'!$B$8:$Z$270,19,0),"")</f>
        <v/>
      </c>
      <c r="BE57" s="291" t="str">
        <f>IFERROR(VLOOKUP(LEFT($J$3,1)&amp;C57,'RRAA-CCEE'!$B$8:$Z$270,20,0),"")</f>
        <v/>
      </c>
      <c r="BF57" s="291" t="str">
        <f>IFERROR(VLOOKUP(LEFT($J$3,1)&amp;C57,'RRAA-CCEE'!$B$8:$Z$270,21,0),"")</f>
        <v/>
      </c>
      <c r="BG57" s="291" t="str">
        <f>IFERROR(VLOOKUP(LEFT($J$3,1)&amp;C57,'RRAA-CCEE'!$B$8:$Z$270,22,0),"")</f>
        <v/>
      </c>
      <c r="BH57" s="291" t="str">
        <f>IFERROR(VLOOKUP(LEFT($J$3,1)&amp;C57,'RRAA-CCEE'!$B$8:$Z$270,23,0),"")</f>
        <v/>
      </c>
      <c r="BI57" s="291" t="str">
        <f>IFERROR(VLOOKUP(LEFT($J$3,1)&amp;C57,'RRAA-CCEE'!$B$8:$Z$270,24,0),"")</f>
        <v/>
      </c>
      <c r="BJ57" s="291" t="str">
        <f>IFERROR(VLOOKUP(LEFT($J$3,1)&amp;C57,'RRAA-CCEE'!$B$8:$Z$270,25,0),"")</f>
        <v/>
      </c>
    </row>
    <row r="58" spans="2:62">
      <c r="B58" s="432" t="str">
        <f>IFERROR(LEFT(VLOOKUP(LEFT($J$3,1)&amp;C58,'RRAA-CCEE'!$B$8:$E$270,4,0)),"")</f>
        <v/>
      </c>
      <c r="C58" s="318" t="s">
        <v>23</v>
      </c>
      <c r="D58" s="648" t="str">
        <f>IFERROR(VLOOKUP(LEFT($J$3,1)&amp;C58,'RRAA-CCEE'!$B$8:$D$270,3,0),"")</f>
        <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
      </c>
      <c r="AR58" s="291" t="str">
        <f>IFERROR(VLOOKUP(LEFT($J$3,1)&amp;C58,'RRAA-CCEE'!$B$8:$Z$270,7,0),"")</f>
        <v/>
      </c>
      <c r="AS58" s="291" t="str">
        <f>IFERROR(VLOOKUP(LEFT($J$3,1)&amp;C58,'RRAA-CCEE'!$B$8:$Z$270,8,0),"")</f>
        <v/>
      </c>
      <c r="AT58" s="291" t="str">
        <f>IFERROR(VLOOKUP(LEFT($J$3,1)&amp;C58,'RRAA-CCEE'!$B$8:$Z$270,9,0),"")</f>
        <v/>
      </c>
      <c r="AU58" s="291" t="str">
        <f>IFERROR(VLOOKUP(LEFT($J$3,1)&amp;C58,'RRAA-CCEE'!$B$8:$Z$270,10,0),"")</f>
        <v/>
      </c>
      <c r="AV58" s="291" t="str">
        <f>IFERROR(VLOOKUP(LEFT($J$3,1)&amp;C58,'RRAA-CCEE'!$B$8:$Z$270,11,0),"")</f>
        <v/>
      </c>
      <c r="AW58" s="291" t="str">
        <f>IFERROR(VLOOKUP(LEFT($J$3,1)&amp;C58,'RRAA-CCEE'!$B$8:$Z$270,12,0),"")</f>
        <v/>
      </c>
      <c r="AX58" s="291" t="str">
        <f>IFERROR(VLOOKUP(LEFT($J$3,1)&amp;C58,'RRAA-CCEE'!$B$8:$Z$270,13,0),"")</f>
        <v/>
      </c>
      <c r="AY58" s="291" t="str">
        <f>IFERROR(VLOOKUP(LEFT($J$3,1)&amp;C58,'RRAA-CCEE'!$B$8:$Z$270,14,0),"")</f>
        <v/>
      </c>
      <c r="AZ58" s="291" t="str">
        <f>IFERROR(VLOOKUP(LEFT($J$3,1)&amp;C58,'RRAA-CCEE'!$B$8:$Z$270,15,0),"")</f>
        <v/>
      </c>
      <c r="BA58" s="291" t="str">
        <f>IFERROR(VLOOKUP(LEFT($J$3,1)&amp;C58,'RRAA-CCEE'!$B$8:$Z$270,16,0),"")</f>
        <v/>
      </c>
      <c r="BB58" s="291" t="str">
        <f>IFERROR(VLOOKUP(LEFT($J$3,1)&amp;C58,'RRAA-CCEE'!$B$8:$Z$270,17,0),"")</f>
        <v/>
      </c>
      <c r="BC58" s="291" t="str">
        <f>IFERROR(VLOOKUP(LEFT($J$3,1)&amp;C58,'RRAA-CCEE'!$B$8:$Z$270,18,0),"")</f>
        <v/>
      </c>
      <c r="BD58" s="291" t="str">
        <f>IFERROR(VLOOKUP(LEFT($J$3,1)&amp;C58,'RRAA-CCEE'!$B$8:$Z$270,19,0),"")</f>
        <v/>
      </c>
      <c r="BE58" s="291" t="str">
        <f>IFERROR(VLOOKUP(LEFT($J$3,1)&amp;C58,'RRAA-CCEE'!$B$8:$Z$270,20,0),"")</f>
        <v/>
      </c>
      <c r="BF58" s="291" t="str">
        <f>IFERROR(VLOOKUP(LEFT($J$3,1)&amp;C58,'RRAA-CCEE'!$B$8:$Z$270,21,0),"")</f>
        <v/>
      </c>
      <c r="BG58" s="291" t="str">
        <f>IFERROR(VLOOKUP(LEFT($J$3,1)&amp;C58,'RRAA-CCEE'!$B$8:$Z$270,22,0),"")</f>
        <v/>
      </c>
      <c r="BH58" s="291" t="str">
        <f>IFERROR(VLOOKUP(LEFT($J$3,1)&amp;C58,'RRAA-CCEE'!$B$8:$Z$270,23,0),"")</f>
        <v/>
      </c>
      <c r="BI58" s="291" t="str">
        <f>IFERROR(VLOOKUP(LEFT($J$3,1)&amp;C58,'RRAA-CCEE'!$B$8:$Z$270,24,0),"")</f>
        <v/>
      </c>
      <c r="BJ58" s="291" t="str">
        <f>IFERROR(VLOOKUP(LEFT($J$3,1)&amp;C58,'RRAA-CCEE'!$B$8:$Z$270,25,0),"")</f>
        <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43" priority="17" stopIfTrue="1" operator="greaterThanOrEqual">
      <formula>5</formula>
    </cfRule>
    <cfRule type="cellIs" dxfId="42" priority="18" stopIfTrue="1" operator="between">
      <formula>4</formula>
      <formula>49999999</formula>
    </cfRule>
    <cfRule type="cellIs" dxfId="41" priority="19" stopIfTrue="1" operator="lessThan">
      <formula>4</formula>
    </cfRule>
  </conditionalFormatting>
  <conditionalFormatting sqref="AK50:AK77">
    <cfRule type="containsBlanks" priority="14" stopIfTrue="1">
      <formula>LEN(TRIM(AK50))=0</formula>
    </cfRule>
    <cfRule type="cellIs" dxfId="40" priority="15" stopIfTrue="1" operator="greaterThan">
      <formula>0</formula>
    </cfRule>
  </conditionalFormatting>
  <conditionalFormatting sqref="B51:B77">
    <cfRule type="containsText" dxfId="39" priority="13" operator="containsText" text="B">
      <formula>NOT(ISERROR(SEARCH("B",B51)))</formula>
    </cfRule>
  </conditionalFormatting>
  <conditionalFormatting sqref="J7:AJ7">
    <cfRule type="containsText" dxfId="38" priority="12" operator="containsText" text="B">
      <formula>NOT(ISERROR(SEARCH("B",J7)))</formula>
    </cfRule>
  </conditionalFormatting>
  <conditionalFormatting sqref="I10">
    <cfRule type="cellIs" dxfId="37" priority="9" operator="equal">
      <formula>1</formula>
    </cfRule>
    <cfRule type="cellIs" dxfId="36" priority="10" operator="lessThan">
      <formula>1</formula>
    </cfRule>
    <cfRule type="cellIs" dxfId="35" priority="11" operator="greaterThan">
      <formula>1</formula>
    </cfRule>
  </conditionalFormatting>
  <conditionalFormatting sqref="G48:I48">
    <cfRule type="containsBlanks" priority="5" stopIfTrue="1">
      <formula>LEN(TRIM(G48))=0</formula>
    </cfRule>
    <cfRule type="cellIs" dxfId="34" priority="6" stopIfTrue="1" operator="greaterThanOrEqual">
      <formula>5</formula>
    </cfRule>
    <cfRule type="cellIs" dxfId="33" priority="7" stopIfTrue="1" operator="between">
      <formula>4</formula>
      <formula>49999999</formula>
    </cfRule>
    <cfRule type="cellIs" dxfId="32" priority="8" stopIfTrue="1" operator="lessThan">
      <formula>4</formula>
    </cfRule>
  </conditionalFormatting>
  <conditionalFormatting sqref="G48:I48">
    <cfRule type="containsBlanks" priority="1" stopIfTrue="1">
      <formula>LEN(TRIM(G48))=0</formula>
    </cfRule>
    <cfRule type="cellIs" dxfId="31" priority="2" stopIfTrue="1" operator="greaterThanOrEqual">
      <formula>5</formula>
    </cfRule>
    <cfRule type="cellIs" dxfId="30" priority="3" stopIfTrue="1" operator="between">
      <formula>4</formula>
      <formula>49999999</formula>
    </cfRule>
    <cfRule type="cellIs" dxfId="29"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4.42578125" style="1" customWidth="1"/>
    <col min="41" max="41" width="4.28515625" style="1" customWidth="1"/>
    <col min="42" max="42" width="4.425781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f>VLOOKUP(AK3,'RRAA-UUTT-I'!O6:P15,2,TRUE)</f>
        <v>0</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10</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IFERROR(LEFT(VLOOKUP(LEFT($J$3,2)&amp;C51,'RRAA-CCEE'!$B$8:$E$270,4,0)),"")</f>
        <v/>
      </c>
      <c r="C51" s="318" t="s">
        <v>16</v>
      </c>
      <c r="D51" s="708" t="str">
        <f>IFERROR(VLOOKUP(LEFT($J$3,2)&amp;C51,'RRAA-CCEE'!$B$8:$D$270,3,0),"")</f>
        <v/>
      </c>
      <c r="E51" s="708"/>
      <c r="F51" s="708"/>
      <c r="G51" s="708"/>
      <c r="H51" s="708"/>
      <c r="I51" s="70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IFERROR(VLOOKUP(LEFT($J$3,2)&amp;C51,'RRAA-CCEE'!$B$8:$Z$270,6,0),"")</f>
        <v/>
      </c>
      <c r="AR51" s="291" t="str">
        <f>IFERROR(VLOOKUP(LEFT($J$3,2)&amp;C51,'RRAA-CCEE'!$B$8:$Z$270,7,0),"")</f>
        <v/>
      </c>
      <c r="AS51" s="291" t="str">
        <f>IFERROR(VLOOKUP(LEFT($J$3,2)&amp;C51,'RRAA-CCEE'!$B$8:$Z$270,8,0),"")</f>
        <v/>
      </c>
      <c r="AT51" s="291" t="str">
        <f>IFERROR(VLOOKUP(LEFT($J$3,2)&amp;C51,'RRAA-CCEE'!$B$8:$Z$270,9,0),"")</f>
        <v/>
      </c>
      <c r="AU51" s="291" t="str">
        <f>IFERROR(VLOOKUP(LEFT($J$3,2)&amp;C51,'RRAA-CCEE'!$B$8:$Z$270,10,0),"")</f>
        <v/>
      </c>
      <c r="AV51" s="291" t="str">
        <f>IFERROR(VLOOKUP(LEFT($J$3,2)&amp;C51,'RRAA-CCEE'!$B$8:$Z$270,11,0),"")</f>
        <v/>
      </c>
      <c r="AW51" s="291" t="str">
        <f>IFERROR(VLOOKUP(LEFT($J$3,2)&amp;C51,'RRAA-CCEE'!$B$8:$Z$270,12,0),"")</f>
        <v/>
      </c>
      <c r="AX51" s="291" t="str">
        <f>IFERROR(VLOOKUP(LEFT($J$3,2)&amp;C51,'RRAA-CCEE'!$B$8:$Z$270,13,0),"")</f>
        <v/>
      </c>
      <c r="AY51" s="291" t="str">
        <f>IFERROR(VLOOKUP(LEFT($J$3,2)&amp;C51,'RRAA-CCEE'!$B$8:$Z$270,14,0),"")</f>
        <v/>
      </c>
      <c r="AZ51" s="291" t="str">
        <f>IFERROR(VLOOKUP(LEFT($J$3,2)&amp;C51,'RRAA-CCEE'!$B$8:$Z$270,15,0),"")</f>
        <v/>
      </c>
      <c r="BA51" s="291" t="str">
        <f>IFERROR(VLOOKUP(LEFT($J$3,2)&amp;C51,'RRAA-CCEE'!$B$8:$Z$270,16,0),"")</f>
        <v/>
      </c>
      <c r="BB51" s="291" t="str">
        <f>IFERROR(VLOOKUP(LEFT($J$3,2)&amp;C51,'RRAA-CCEE'!$B$8:$Z$270,17,0),"")</f>
        <v/>
      </c>
      <c r="BC51" s="291" t="str">
        <f>IFERROR(VLOOKUP(LEFT($J$3,2)&amp;C51,'RRAA-CCEE'!$B$8:$Z$270,18,0),"")</f>
        <v/>
      </c>
      <c r="BD51" s="291" t="str">
        <f>IFERROR(VLOOKUP(LEFT($J$3,2)&amp;C51,'RRAA-CCEE'!$B$8:$Z$270,19,0),"")</f>
        <v/>
      </c>
      <c r="BE51" s="291" t="str">
        <f>IFERROR(VLOOKUP(LEFT($J$3,2)&amp;C51,'RRAA-CCEE'!$B$8:$Z$270,20,0),"")</f>
        <v/>
      </c>
      <c r="BF51" s="291" t="str">
        <f>IFERROR(VLOOKUP(LEFT($J$3,2)&amp;C51,'RRAA-CCEE'!$B$8:$Z$270,21,0),"")</f>
        <v/>
      </c>
      <c r="BG51" s="291" t="str">
        <f>IFERROR(VLOOKUP(LEFT($J$3,2)&amp;C51,'RRAA-CCEE'!$B$8:$Z$270,22,0),"")</f>
        <v/>
      </c>
      <c r="BH51" s="291" t="str">
        <f>IFERROR(VLOOKUP(LEFT($J$3,2)&amp;C51,'RRAA-CCEE'!$B$8:$Z$270,23,0),"")</f>
        <v/>
      </c>
      <c r="BI51" s="291" t="str">
        <f>IFERROR(VLOOKUP(LEFT($J$3,2)&amp;C51,'RRAA-CCEE'!$B$8:$Z$270,24,0),"")</f>
        <v/>
      </c>
      <c r="BJ51" s="291" t="str">
        <f>IFERROR(VLOOKUP(LEFT($J$3,2)&amp;C51,'RRAA-CCEE'!$B$8:$Z$270,25,0),"")</f>
        <v/>
      </c>
    </row>
    <row r="52" spans="2:62" s="9" customFormat="1">
      <c r="B52" s="432" t="str">
        <f>IFERROR(LEFT(VLOOKUP(LEFT($J$3,2)&amp;C52,'RRAA-CCEE'!$B$8:$E$270,4,0)),"")</f>
        <v/>
      </c>
      <c r="C52" s="318" t="s">
        <v>17</v>
      </c>
      <c r="D52" s="708" t="str">
        <f>IFERROR(VLOOKUP(LEFT($J$3,2)&amp;C52,'RRAA-CCEE'!$B$8:$D$270,3,0),"")</f>
        <v/>
      </c>
      <c r="E52" s="708"/>
      <c r="F52" s="708"/>
      <c r="G52" s="708"/>
      <c r="H52" s="708"/>
      <c r="I52" s="70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IFERROR(VLOOKUP(LEFT($J$3,2)&amp;C52,'RRAA-CCEE'!$B$8:$Z$270,6,0),"")</f>
        <v/>
      </c>
      <c r="AR52" s="291" t="str">
        <f>IFERROR(VLOOKUP(LEFT($J$3,2)&amp;C52,'RRAA-CCEE'!$B$8:$Z$270,7,0),"")</f>
        <v/>
      </c>
      <c r="AS52" s="291" t="str">
        <f>IFERROR(VLOOKUP(LEFT($J$3,2)&amp;C52,'RRAA-CCEE'!$B$8:$Z$270,8,0),"")</f>
        <v/>
      </c>
      <c r="AT52" s="291" t="str">
        <f>IFERROR(VLOOKUP(LEFT($J$3,2)&amp;C52,'RRAA-CCEE'!$B$8:$Z$270,9,0),"")</f>
        <v/>
      </c>
      <c r="AU52" s="291" t="str">
        <f>IFERROR(VLOOKUP(LEFT($J$3,2)&amp;C52,'RRAA-CCEE'!$B$8:$Z$270,10,0),"")</f>
        <v/>
      </c>
      <c r="AV52" s="291" t="str">
        <f>IFERROR(VLOOKUP(LEFT($J$3,2)&amp;C52,'RRAA-CCEE'!$B$8:$Z$270,11,0),"")</f>
        <v/>
      </c>
      <c r="AW52" s="291" t="str">
        <f>IFERROR(VLOOKUP(LEFT($J$3,2)&amp;C52,'RRAA-CCEE'!$B$8:$Z$270,12,0),"")</f>
        <v/>
      </c>
      <c r="AX52" s="291" t="str">
        <f>IFERROR(VLOOKUP(LEFT($J$3,2)&amp;C52,'RRAA-CCEE'!$B$8:$Z$270,13,0),"")</f>
        <v/>
      </c>
      <c r="AY52" s="291" t="str">
        <f>IFERROR(VLOOKUP(LEFT($J$3,2)&amp;C52,'RRAA-CCEE'!$B$8:$Z$270,14,0),"")</f>
        <v/>
      </c>
      <c r="AZ52" s="291" t="str">
        <f>IFERROR(VLOOKUP(LEFT($J$3,2)&amp;C52,'RRAA-CCEE'!$B$8:$Z$270,15,0),"")</f>
        <v/>
      </c>
      <c r="BA52" s="291" t="str">
        <f>IFERROR(VLOOKUP(LEFT($J$3,2)&amp;C52,'RRAA-CCEE'!$B$8:$Z$270,16,0),"")</f>
        <v/>
      </c>
      <c r="BB52" s="291" t="str">
        <f>IFERROR(VLOOKUP(LEFT($J$3,2)&amp;C52,'RRAA-CCEE'!$B$8:$Z$270,17,0),"")</f>
        <v/>
      </c>
      <c r="BC52" s="291" t="str">
        <f>IFERROR(VLOOKUP(LEFT($J$3,2)&amp;C52,'RRAA-CCEE'!$B$8:$Z$270,18,0),"")</f>
        <v/>
      </c>
      <c r="BD52" s="291" t="str">
        <f>IFERROR(VLOOKUP(LEFT($J$3,2)&amp;C52,'RRAA-CCEE'!$B$8:$Z$270,19,0),"")</f>
        <v/>
      </c>
      <c r="BE52" s="291" t="str">
        <f>IFERROR(VLOOKUP(LEFT($J$3,2)&amp;C52,'RRAA-CCEE'!$B$8:$Z$270,20,0),"")</f>
        <v/>
      </c>
      <c r="BF52" s="291" t="str">
        <f>IFERROR(VLOOKUP(LEFT($J$3,2)&amp;C52,'RRAA-CCEE'!$B$8:$Z$270,21,0),"")</f>
        <v/>
      </c>
      <c r="BG52" s="291" t="str">
        <f>IFERROR(VLOOKUP(LEFT($J$3,2)&amp;C52,'RRAA-CCEE'!$B$8:$Z$270,22,0),"")</f>
        <v/>
      </c>
      <c r="BH52" s="291" t="str">
        <f>IFERROR(VLOOKUP(LEFT($J$3,2)&amp;C52,'RRAA-CCEE'!$B$8:$Z$270,23,0),"")</f>
        <v/>
      </c>
      <c r="BI52" s="291" t="str">
        <f>IFERROR(VLOOKUP(LEFT($J$3,2)&amp;C52,'RRAA-CCEE'!$B$8:$Z$270,24,0),"")</f>
        <v/>
      </c>
      <c r="BJ52" s="291" t="str">
        <f>IFERROR(VLOOKUP(LEFT($J$3,2)&amp;C52,'RRAA-CCEE'!$B$8:$Z$270,25,0),"")</f>
        <v/>
      </c>
    </row>
    <row r="53" spans="2:62" s="9" customFormat="1">
      <c r="B53" s="432" t="str">
        <f>IFERROR(LEFT(VLOOKUP(LEFT($J$3,2)&amp;C53,'RRAA-CCEE'!$B$8:$E$270,4,0)),"")</f>
        <v/>
      </c>
      <c r="C53" s="318" t="s">
        <v>18</v>
      </c>
      <c r="D53" s="708" t="str">
        <f>IFERROR(VLOOKUP(LEFT($J$3,2)&amp;C53,'RRAA-CCEE'!$B$8:$D$270,3,0),"")</f>
        <v/>
      </c>
      <c r="E53" s="708"/>
      <c r="F53" s="708"/>
      <c r="G53" s="708"/>
      <c r="H53" s="708"/>
      <c r="I53" s="70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IFERROR(VLOOKUP(LEFT($J$3,2)&amp;C53,'RRAA-CCEE'!$B$8:$Z$270,6,0),"")</f>
        <v/>
      </c>
      <c r="AR53" s="291" t="str">
        <f>IFERROR(VLOOKUP(LEFT($J$3,2)&amp;C53,'RRAA-CCEE'!$B$8:$Z$270,7,0),"")</f>
        <v/>
      </c>
      <c r="AS53" s="291" t="str">
        <f>IFERROR(VLOOKUP(LEFT($J$3,2)&amp;C53,'RRAA-CCEE'!$B$8:$Z$270,8,0),"")</f>
        <v/>
      </c>
      <c r="AT53" s="291" t="str">
        <f>IFERROR(VLOOKUP(LEFT($J$3,2)&amp;C53,'RRAA-CCEE'!$B$8:$Z$270,9,0),"")</f>
        <v/>
      </c>
      <c r="AU53" s="291" t="str">
        <f>IFERROR(VLOOKUP(LEFT($J$3,2)&amp;C53,'RRAA-CCEE'!$B$8:$Z$270,10,0),"")</f>
        <v/>
      </c>
      <c r="AV53" s="291" t="str">
        <f>IFERROR(VLOOKUP(LEFT($J$3,2)&amp;C53,'RRAA-CCEE'!$B$8:$Z$270,11,0),"")</f>
        <v/>
      </c>
      <c r="AW53" s="291" t="str">
        <f>IFERROR(VLOOKUP(LEFT($J$3,2)&amp;C53,'RRAA-CCEE'!$B$8:$Z$270,12,0),"")</f>
        <v/>
      </c>
      <c r="AX53" s="291" t="str">
        <f>IFERROR(VLOOKUP(LEFT($J$3,2)&amp;C53,'RRAA-CCEE'!$B$8:$Z$270,13,0),"")</f>
        <v/>
      </c>
      <c r="AY53" s="291" t="str">
        <f>IFERROR(VLOOKUP(LEFT($J$3,2)&amp;C53,'RRAA-CCEE'!$B$8:$Z$270,14,0),"")</f>
        <v/>
      </c>
      <c r="AZ53" s="291" t="str">
        <f>IFERROR(VLOOKUP(LEFT($J$3,2)&amp;C53,'RRAA-CCEE'!$B$8:$Z$270,15,0),"")</f>
        <v/>
      </c>
      <c r="BA53" s="291" t="str">
        <f>IFERROR(VLOOKUP(LEFT($J$3,2)&amp;C53,'RRAA-CCEE'!$B$8:$Z$270,16,0),"")</f>
        <v/>
      </c>
      <c r="BB53" s="291" t="str">
        <f>IFERROR(VLOOKUP(LEFT($J$3,2)&amp;C53,'RRAA-CCEE'!$B$8:$Z$270,17,0),"")</f>
        <v/>
      </c>
      <c r="BC53" s="291" t="str">
        <f>IFERROR(VLOOKUP(LEFT($J$3,2)&amp;C53,'RRAA-CCEE'!$B$8:$Z$270,18,0),"")</f>
        <v/>
      </c>
      <c r="BD53" s="291" t="str">
        <f>IFERROR(VLOOKUP(LEFT($J$3,2)&amp;C53,'RRAA-CCEE'!$B$8:$Z$270,19,0),"")</f>
        <v/>
      </c>
      <c r="BE53" s="291" t="str">
        <f>IFERROR(VLOOKUP(LEFT($J$3,2)&amp;C53,'RRAA-CCEE'!$B$8:$Z$270,20,0),"")</f>
        <v/>
      </c>
      <c r="BF53" s="291" t="str">
        <f>IFERROR(VLOOKUP(LEFT($J$3,2)&amp;C53,'RRAA-CCEE'!$B$8:$Z$270,21,0),"")</f>
        <v/>
      </c>
      <c r="BG53" s="291" t="str">
        <f>IFERROR(VLOOKUP(LEFT($J$3,2)&amp;C53,'RRAA-CCEE'!$B$8:$Z$270,22,0),"")</f>
        <v/>
      </c>
      <c r="BH53" s="291" t="str">
        <f>IFERROR(VLOOKUP(LEFT($J$3,2)&amp;C53,'RRAA-CCEE'!$B$8:$Z$270,23,0),"")</f>
        <v/>
      </c>
      <c r="BI53" s="291" t="str">
        <f>IFERROR(VLOOKUP(LEFT($J$3,2)&amp;C53,'RRAA-CCEE'!$B$8:$Z$270,24,0),"")</f>
        <v/>
      </c>
      <c r="BJ53" s="291" t="str">
        <f>IFERROR(VLOOKUP(LEFT($J$3,2)&amp;C53,'RRAA-CCEE'!$B$8:$Z$270,25,0),"")</f>
        <v/>
      </c>
    </row>
    <row r="54" spans="2:62" s="9" customFormat="1">
      <c r="B54" s="432" t="str">
        <f>IFERROR(LEFT(VLOOKUP(LEFT($J$3,2)&amp;C54,'RRAA-CCEE'!$B$8:$E$270,4,0)),"")</f>
        <v/>
      </c>
      <c r="C54" s="318" t="s">
        <v>19</v>
      </c>
      <c r="D54" s="708" t="str">
        <f>IFERROR(VLOOKUP(LEFT($J$3,2)&amp;C54,'RRAA-CCEE'!$B$8:$D$270,3,0),"")</f>
        <v/>
      </c>
      <c r="E54" s="708"/>
      <c r="F54" s="708"/>
      <c r="G54" s="708"/>
      <c r="H54" s="708"/>
      <c r="I54" s="70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IFERROR(VLOOKUP(LEFT($J$3,2)&amp;C54,'RRAA-CCEE'!$B$8:$Z$270,6,0),"")</f>
        <v/>
      </c>
      <c r="AR54" s="291" t="str">
        <f>IFERROR(VLOOKUP(LEFT($J$3,2)&amp;C54,'RRAA-CCEE'!$B$8:$Z$270,7,0),"")</f>
        <v/>
      </c>
      <c r="AS54" s="291" t="str">
        <f>IFERROR(VLOOKUP(LEFT($J$3,2)&amp;C54,'RRAA-CCEE'!$B$8:$Z$270,8,0),"")</f>
        <v/>
      </c>
      <c r="AT54" s="291" t="str">
        <f>IFERROR(VLOOKUP(LEFT($J$3,2)&amp;C54,'RRAA-CCEE'!$B$8:$Z$270,9,0),"")</f>
        <v/>
      </c>
      <c r="AU54" s="291" t="str">
        <f>IFERROR(VLOOKUP(LEFT($J$3,2)&amp;C54,'RRAA-CCEE'!$B$8:$Z$270,10,0),"")</f>
        <v/>
      </c>
      <c r="AV54" s="291" t="str">
        <f>IFERROR(VLOOKUP(LEFT($J$3,2)&amp;C54,'RRAA-CCEE'!$B$8:$Z$270,11,0),"")</f>
        <v/>
      </c>
      <c r="AW54" s="291" t="str">
        <f>IFERROR(VLOOKUP(LEFT($J$3,2)&amp;C54,'RRAA-CCEE'!$B$8:$Z$270,12,0),"")</f>
        <v/>
      </c>
      <c r="AX54" s="291" t="str">
        <f>IFERROR(VLOOKUP(LEFT($J$3,2)&amp;C54,'RRAA-CCEE'!$B$8:$Z$270,13,0),"")</f>
        <v/>
      </c>
      <c r="AY54" s="291" t="str">
        <f>IFERROR(VLOOKUP(LEFT($J$3,2)&amp;C54,'RRAA-CCEE'!$B$8:$Z$270,14,0),"")</f>
        <v/>
      </c>
      <c r="AZ54" s="291" t="str">
        <f>IFERROR(VLOOKUP(LEFT($J$3,2)&amp;C54,'RRAA-CCEE'!$B$8:$Z$270,15,0),"")</f>
        <v/>
      </c>
      <c r="BA54" s="291" t="str">
        <f>IFERROR(VLOOKUP(LEFT($J$3,2)&amp;C54,'RRAA-CCEE'!$B$8:$Z$270,16,0),"")</f>
        <v/>
      </c>
      <c r="BB54" s="291" t="str">
        <f>IFERROR(VLOOKUP(LEFT($J$3,2)&amp;C54,'RRAA-CCEE'!$B$8:$Z$270,17,0),"")</f>
        <v/>
      </c>
      <c r="BC54" s="291" t="str">
        <f>IFERROR(VLOOKUP(LEFT($J$3,2)&amp;C54,'RRAA-CCEE'!$B$8:$Z$270,18,0),"")</f>
        <v/>
      </c>
      <c r="BD54" s="291" t="str">
        <f>IFERROR(VLOOKUP(LEFT($J$3,2)&amp;C54,'RRAA-CCEE'!$B$8:$Z$270,19,0),"")</f>
        <v/>
      </c>
      <c r="BE54" s="291" t="str">
        <f>IFERROR(VLOOKUP(LEFT($J$3,2)&amp;C54,'RRAA-CCEE'!$B$8:$Z$270,20,0),"")</f>
        <v/>
      </c>
      <c r="BF54" s="291" t="str">
        <f>IFERROR(VLOOKUP(LEFT($J$3,2)&amp;C54,'RRAA-CCEE'!$B$8:$Z$270,21,0),"")</f>
        <v/>
      </c>
      <c r="BG54" s="291" t="str">
        <f>IFERROR(VLOOKUP(LEFT($J$3,2)&amp;C54,'RRAA-CCEE'!$B$8:$Z$270,22,0),"")</f>
        <v/>
      </c>
      <c r="BH54" s="291" t="str">
        <f>IFERROR(VLOOKUP(LEFT($J$3,2)&amp;C54,'RRAA-CCEE'!$B$8:$Z$270,23,0),"")</f>
        <v/>
      </c>
      <c r="BI54" s="291" t="str">
        <f>IFERROR(VLOOKUP(LEFT($J$3,2)&amp;C54,'RRAA-CCEE'!$B$8:$Z$270,24,0),"")</f>
        <v/>
      </c>
      <c r="BJ54" s="291" t="str">
        <f>IFERROR(VLOOKUP(LEFT($J$3,2)&amp;C54,'RRAA-CCEE'!$B$8:$Z$270,25,0),"")</f>
        <v/>
      </c>
    </row>
    <row r="55" spans="2:62" s="9" customFormat="1">
      <c r="B55" s="432" t="str">
        <f>IFERROR(LEFT(VLOOKUP(LEFT($J$3,2)&amp;C55,'RRAA-CCEE'!$B$8:$E$270,4,0)),"")</f>
        <v/>
      </c>
      <c r="C55" s="318" t="s">
        <v>20</v>
      </c>
      <c r="D55" s="708" t="str">
        <f>IFERROR(VLOOKUP(LEFT($J$3,2)&amp;C55,'RRAA-CCEE'!$B$8:$D$270,3,0),"")</f>
        <v/>
      </c>
      <c r="E55" s="708"/>
      <c r="F55" s="708"/>
      <c r="G55" s="708"/>
      <c r="H55" s="708"/>
      <c r="I55" s="70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IFERROR(VLOOKUP(LEFT($J$3,2)&amp;C55,'RRAA-CCEE'!$B$8:$Z$270,6,0),"")</f>
        <v/>
      </c>
      <c r="AR55" s="291" t="str">
        <f>IFERROR(VLOOKUP(LEFT($J$3,2)&amp;C55,'RRAA-CCEE'!$B$8:$Z$270,7,0),"")</f>
        <v/>
      </c>
      <c r="AS55" s="291" t="str">
        <f>IFERROR(VLOOKUP(LEFT($J$3,2)&amp;C55,'RRAA-CCEE'!$B$8:$Z$270,8,0),"")</f>
        <v/>
      </c>
      <c r="AT55" s="291" t="str">
        <f>IFERROR(VLOOKUP(LEFT($J$3,2)&amp;C55,'RRAA-CCEE'!$B$8:$Z$270,9,0),"")</f>
        <v/>
      </c>
      <c r="AU55" s="291" t="str">
        <f>IFERROR(VLOOKUP(LEFT($J$3,2)&amp;C55,'RRAA-CCEE'!$B$8:$Z$270,10,0),"")</f>
        <v/>
      </c>
      <c r="AV55" s="291" t="str">
        <f>IFERROR(VLOOKUP(LEFT($J$3,2)&amp;C55,'RRAA-CCEE'!$B$8:$Z$270,11,0),"")</f>
        <v/>
      </c>
      <c r="AW55" s="291" t="str">
        <f>IFERROR(VLOOKUP(LEFT($J$3,2)&amp;C55,'RRAA-CCEE'!$B$8:$Z$270,12,0),"")</f>
        <v/>
      </c>
      <c r="AX55" s="291" t="str">
        <f>IFERROR(VLOOKUP(LEFT($J$3,2)&amp;C55,'RRAA-CCEE'!$B$8:$Z$270,13,0),"")</f>
        <v/>
      </c>
      <c r="AY55" s="291" t="str">
        <f>IFERROR(VLOOKUP(LEFT($J$3,2)&amp;C55,'RRAA-CCEE'!$B$8:$Z$270,14,0),"")</f>
        <v/>
      </c>
      <c r="AZ55" s="291" t="str">
        <f>IFERROR(VLOOKUP(LEFT($J$3,2)&amp;C55,'RRAA-CCEE'!$B$8:$Z$270,15,0),"")</f>
        <v/>
      </c>
      <c r="BA55" s="291" t="str">
        <f>IFERROR(VLOOKUP(LEFT($J$3,2)&amp;C55,'RRAA-CCEE'!$B$8:$Z$270,16,0),"")</f>
        <v/>
      </c>
      <c r="BB55" s="291" t="str">
        <f>IFERROR(VLOOKUP(LEFT($J$3,2)&amp;C55,'RRAA-CCEE'!$B$8:$Z$270,17,0),"")</f>
        <v/>
      </c>
      <c r="BC55" s="291" t="str">
        <f>IFERROR(VLOOKUP(LEFT($J$3,2)&amp;C55,'RRAA-CCEE'!$B$8:$Z$270,18,0),"")</f>
        <v/>
      </c>
      <c r="BD55" s="291" t="str">
        <f>IFERROR(VLOOKUP(LEFT($J$3,2)&amp;C55,'RRAA-CCEE'!$B$8:$Z$270,19,0),"")</f>
        <v/>
      </c>
      <c r="BE55" s="291" t="str">
        <f>IFERROR(VLOOKUP(LEFT($J$3,2)&amp;C55,'RRAA-CCEE'!$B$8:$Z$270,20,0),"")</f>
        <v/>
      </c>
      <c r="BF55" s="291" t="str">
        <f>IFERROR(VLOOKUP(LEFT($J$3,2)&amp;C55,'RRAA-CCEE'!$B$8:$Z$270,21,0),"")</f>
        <v/>
      </c>
      <c r="BG55" s="291" t="str">
        <f>IFERROR(VLOOKUP(LEFT($J$3,2)&amp;C55,'RRAA-CCEE'!$B$8:$Z$270,22,0),"")</f>
        <v/>
      </c>
      <c r="BH55" s="291" t="str">
        <f>IFERROR(VLOOKUP(LEFT($J$3,2)&amp;C55,'RRAA-CCEE'!$B$8:$Z$270,23,0),"")</f>
        <v/>
      </c>
      <c r="BI55" s="291" t="str">
        <f>IFERROR(VLOOKUP(LEFT($J$3,2)&amp;C55,'RRAA-CCEE'!$B$8:$Z$270,24,0),"")</f>
        <v/>
      </c>
      <c r="BJ55" s="291" t="str">
        <f>IFERROR(VLOOKUP(LEFT($J$3,2)&amp;C55,'RRAA-CCEE'!$B$8:$Z$270,25,0),"")</f>
        <v/>
      </c>
    </row>
    <row r="56" spans="2:62" s="9" customFormat="1">
      <c r="B56" s="432" t="str">
        <f>IFERROR(LEFT(VLOOKUP(LEFT($J$3,2)&amp;C56,'RRAA-CCEE'!$B$8:$E$270,4,0)),"")</f>
        <v/>
      </c>
      <c r="C56" s="318" t="s">
        <v>21</v>
      </c>
      <c r="D56" s="708" t="str">
        <f>IFERROR(VLOOKUP(LEFT($J$3,2)&amp;C56,'RRAA-CCEE'!$B$8:$D$270,3,0),"")</f>
        <v/>
      </c>
      <c r="E56" s="708"/>
      <c r="F56" s="708"/>
      <c r="G56" s="708"/>
      <c r="H56" s="708"/>
      <c r="I56" s="70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IFERROR(VLOOKUP(LEFT($J$3,2)&amp;C56,'RRAA-CCEE'!$B$8:$Z$270,6,0),"")</f>
        <v/>
      </c>
      <c r="AR56" s="291" t="str">
        <f>IFERROR(VLOOKUP(LEFT($J$3,2)&amp;C56,'RRAA-CCEE'!$B$8:$Z$270,7,0),"")</f>
        <v/>
      </c>
      <c r="AS56" s="291" t="str">
        <f>IFERROR(VLOOKUP(LEFT($J$3,2)&amp;C56,'RRAA-CCEE'!$B$8:$Z$270,8,0),"")</f>
        <v/>
      </c>
      <c r="AT56" s="291" t="str">
        <f>IFERROR(VLOOKUP(LEFT($J$3,2)&amp;C56,'RRAA-CCEE'!$B$8:$Z$270,9,0),"")</f>
        <v/>
      </c>
      <c r="AU56" s="291" t="str">
        <f>IFERROR(VLOOKUP(LEFT($J$3,2)&amp;C56,'RRAA-CCEE'!$B$8:$Z$270,10,0),"")</f>
        <v/>
      </c>
      <c r="AV56" s="291" t="str">
        <f>IFERROR(VLOOKUP(LEFT($J$3,2)&amp;C56,'RRAA-CCEE'!$B$8:$Z$270,11,0),"")</f>
        <v/>
      </c>
      <c r="AW56" s="291" t="str">
        <f>IFERROR(VLOOKUP(LEFT($J$3,2)&amp;C56,'RRAA-CCEE'!$B$8:$Z$270,12,0),"")</f>
        <v/>
      </c>
      <c r="AX56" s="291" t="str">
        <f>IFERROR(VLOOKUP(LEFT($J$3,2)&amp;C56,'RRAA-CCEE'!$B$8:$Z$270,13,0),"")</f>
        <v/>
      </c>
      <c r="AY56" s="291" t="str">
        <f>IFERROR(VLOOKUP(LEFT($J$3,2)&amp;C56,'RRAA-CCEE'!$B$8:$Z$270,14,0),"")</f>
        <v/>
      </c>
      <c r="AZ56" s="291" t="str">
        <f>IFERROR(VLOOKUP(LEFT($J$3,2)&amp;C56,'RRAA-CCEE'!$B$8:$Z$270,15,0),"")</f>
        <v/>
      </c>
      <c r="BA56" s="291" t="str">
        <f>IFERROR(VLOOKUP(LEFT($J$3,2)&amp;C56,'RRAA-CCEE'!$B$8:$Z$270,16,0),"")</f>
        <v/>
      </c>
      <c r="BB56" s="291" t="str">
        <f>IFERROR(VLOOKUP(LEFT($J$3,2)&amp;C56,'RRAA-CCEE'!$B$8:$Z$270,17,0),"")</f>
        <v/>
      </c>
      <c r="BC56" s="291" t="str">
        <f>IFERROR(VLOOKUP(LEFT($J$3,2)&amp;C56,'RRAA-CCEE'!$B$8:$Z$270,18,0),"")</f>
        <v/>
      </c>
      <c r="BD56" s="291" t="str">
        <f>IFERROR(VLOOKUP(LEFT($J$3,2)&amp;C56,'RRAA-CCEE'!$B$8:$Z$270,19,0),"")</f>
        <v/>
      </c>
      <c r="BE56" s="291" t="str">
        <f>IFERROR(VLOOKUP(LEFT($J$3,2)&amp;C56,'RRAA-CCEE'!$B$8:$Z$270,20,0),"")</f>
        <v/>
      </c>
      <c r="BF56" s="291" t="str">
        <f>IFERROR(VLOOKUP(LEFT($J$3,2)&amp;C56,'RRAA-CCEE'!$B$8:$Z$270,21,0),"")</f>
        <v/>
      </c>
      <c r="BG56" s="291" t="str">
        <f>IFERROR(VLOOKUP(LEFT($J$3,2)&amp;C56,'RRAA-CCEE'!$B$8:$Z$270,22,0),"")</f>
        <v/>
      </c>
      <c r="BH56" s="291" t="str">
        <f>IFERROR(VLOOKUP(LEFT($J$3,2)&amp;C56,'RRAA-CCEE'!$B$8:$Z$270,23,0),"")</f>
        <v/>
      </c>
      <c r="BI56" s="291" t="str">
        <f>IFERROR(VLOOKUP(LEFT($J$3,2)&amp;C56,'RRAA-CCEE'!$B$8:$Z$270,24,0),"")</f>
        <v/>
      </c>
      <c r="BJ56" s="291" t="str">
        <f>IFERROR(VLOOKUP(LEFT($J$3,2)&amp;C56,'RRAA-CCEE'!$B$8:$Z$270,25,0),"")</f>
        <v/>
      </c>
    </row>
    <row r="57" spans="2:62">
      <c r="B57" s="432" t="str">
        <f>IFERROR(LEFT(VLOOKUP(LEFT($J$3,2)&amp;C57,'RRAA-CCEE'!$B$8:$E$270,4,0)),"")</f>
        <v/>
      </c>
      <c r="C57" s="318" t="s">
        <v>22</v>
      </c>
      <c r="D57" s="708" t="str">
        <f>IFERROR(VLOOKUP(LEFT($J$3,2)&amp;C57,'RRAA-CCEE'!$B$8:$D$270,3,0),"")</f>
        <v/>
      </c>
      <c r="E57" s="708"/>
      <c r="F57" s="708"/>
      <c r="G57" s="708"/>
      <c r="H57" s="708"/>
      <c r="I57" s="70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IFERROR(VLOOKUP(LEFT($J$3,2)&amp;C57,'RRAA-CCEE'!$B$8:$Z$270,6,0),"")</f>
        <v/>
      </c>
      <c r="AR57" s="291" t="str">
        <f>IFERROR(VLOOKUP(LEFT($J$3,2)&amp;C57,'RRAA-CCEE'!$B$8:$Z$270,7,0),"")</f>
        <v/>
      </c>
      <c r="AS57" s="291" t="str">
        <f>IFERROR(VLOOKUP(LEFT($J$3,2)&amp;C57,'RRAA-CCEE'!$B$8:$Z$270,8,0),"")</f>
        <v/>
      </c>
      <c r="AT57" s="291" t="str">
        <f>IFERROR(VLOOKUP(LEFT($J$3,2)&amp;C57,'RRAA-CCEE'!$B$8:$Z$270,9,0),"")</f>
        <v/>
      </c>
      <c r="AU57" s="291" t="str">
        <f>IFERROR(VLOOKUP(LEFT($J$3,2)&amp;C57,'RRAA-CCEE'!$B$8:$Z$270,10,0),"")</f>
        <v/>
      </c>
      <c r="AV57" s="291" t="str">
        <f>IFERROR(VLOOKUP(LEFT($J$3,2)&amp;C57,'RRAA-CCEE'!$B$8:$Z$270,11,0),"")</f>
        <v/>
      </c>
      <c r="AW57" s="291" t="str">
        <f>IFERROR(VLOOKUP(LEFT($J$3,2)&amp;C57,'RRAA-CCEE'!$B$8:$Z$270,12,0),"")</f>
        <v/>
      </c>
      <c r="AX57" s="291" t="str">
        <f>IFERROR(VLOOKUP(LEFT($J$3,2)&amp;C57,'RRAA-CCEE'!$B$8:$Z$270,13,0),"")</f>
        <v/>
      </c>
      <c r="AY57" s="291" t="str">
        <f>IFERROR(VLOOKUP(LEFT($J$3,2)&amp;C57,'RRAA-CCEE'!$B$8:$Z$270,14,0),"")</f>
        <v/>
      </c>
      <c r="AZ57" s="291" t="str">
        <f>IFERROR(VLOOKUP(LEFT($J$3,2)&amp;C57,'RRAA-CCEE'!$B$8:$Z$270,15,0),"")</f>
        <v/>
      </c>
      <c r="BA57" s="291" t="str">
        <f>IFERROR(VLOOKUP(LEFT($J$3,2)&amp;C57,'RRAA-CCEE'!$B$8:$Z$270,16,0),"")</f>
        <v/>
      </c>
      <c r="BB57" s="291" t="str">
        <f>IFERROR(VLOOKUP(LEFT($J$3,2)&amp;C57,'RRAA-CCEE'!$B$8:$Z$270,17,0),"")</f>
        <v/>
      </c>
      <c r="BC57" s="291" t="str">
        <f>IFERROR(VLOOKUP(LEFT($J$3,2)&amp;C57,'RRAA-CCEE'!$B$8:$Z$270,18,0),"")</f>
        <v/>
      </c>
      <c r="BD57" s="291" t="str">
        <f>IFERROR(VLOOKUP(LEFT($J$3,2)&amp;C57,'RRAA-CCEE'!$B$8:$Z$270,19,0),"")</f>
        <v/>
      </c>
      <c r="BE57" s="291" t="str">
        <f>IFERROR(VLOOKUP(LEFT($J$3,2)&amp;C57,'RRAA-CCEE'!$B$8:$Z$270,20,0),"")</f>
        <v/>
      </c>
      <c r="BF57" s="291" t="str">
        <f>IFERROR(VLOOKUP(LEFT($J$3,2)&amp;C57,'RRAA-CCEE'!$B$8:$Z$270,21,0),"")</f>
        <v/>
      </c>
      <c r="BG57" s="291" t="str">
        <f>IFERROR(VLOOKUP(LEFT($J$3,2)&amp;C57,'RRAA-CCEE'!$B$8:$Z$270,22,0),"")</f>
        <v/>
      </c>
      <c r="BH57" s="291" t="str">
        <f>IFERROR(VLOOKUP(LEFT($J$3,2)&amp;C57,'RRAA-CCEE'!$B$8:$Z$270,23,0),"")</f>
        <v/>
      </c>
      <c r="BI57" s="291" t="str">
        <f>IFERROR(VLOOKUP(LEFT($J$3,2)&amp;C57,'RRAA-CCEE'!$B$8:$Z$270,24,0),"")</f>
        <v/>
      </c>
      <c r="BJ57" s="291" t="str">
        <f>IFERROR(VLOOKUP(LEFT($J$3,2)&amp;C57,'RRAA-CCEE'!$B$8:$Z$270,25,0),"")</f>
        <v/>
      </c>
    </row>
    <row r="58" spans="2:62">
      <c r="B58" s="432" t="str">
        <f>IFERROR(LEFT(VLOOKUP(LEFT($J$3,2)&amp;C58,'RRAA-CCEE'!$B$8:$E$270,4,0)),"")</f>
        <v/>
      </c>
      <c r="C58" s="318" t="s">
        <v>23</v>
      </c>
      <c r="D58" s="708" t="str">
        <f>IFERROR(VLOOKUP(LEFT($J$3,2)&amp;C58,'RRAA-CCEE'!$B$8:$D$270,3,0),"")</f>
        <v/>
      </c>
      <c r="E58" s="708"/>
      <c r="F58" s="708"/>
      <c r="G58" s="708"/>
      <c r="H58" s="708"/>
      <c r="I58" s="70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IFERROR(VLOOKUP(LEFT($J$3,2)&amp;C58,'RRAA-CCEE'!$B$8:$Z$270,6,0),"")</f>
        <v/>
      </c>
      <c r="AR58" s="291" t="str">
        <f>IFERROR(VLOOKUP(LEFT($J$3,2)&amp;C58,'RRAA-CCEE'!$B$8:$Z$270,7,0),"")</f>
        <v/>
      </c>
      <c r="AS58" s="291" t="str">
        <f>IFERROR(VLOOKUP(LEFT($J$3,2)&amp;C58,'RRAA-CCEE'!$B$8:$Z$270,8,0),"")</f>
        <v/>
      </c>
      <c r="AT58" s="291" t="str">
        <f>IFERROR(VLOOKUP(LEFT($J$3,2)&amp;C58,'RRAA-CCEE'!$B$8:$Z$270,9,0),"")</f>
        <v/>
      </c>
      <c r="AU58" s="291" t="str">
        <f>IFERROR(VLOOKUP(LEFT($J$3,2)&amp;C58,'RRAA-CCEE'!$B$8:$Z$270,10,0),"")</f>
        <v/>
      </c>
      <c r="AV58" s="291" t="str">
        <f>IFERROR(VLOOKUP(LEFT($J$3,2)&amp;C58,'RRAA-CCEE'!$B$8:$Z$270,11,0),"")</f>
        <v/>
      </c>
      <c r="AW58" s="291" t="str">
        <f>IFERROR(VLOOKUP(LEFT($J$3,2)&amp;C58,'RRAA-CCEE'!$B$8:$Z$270,12,0),"")</f>
        <v/>
      </c>
      <c r="AX58" s="291" t="str">
        <f>IFERROR(VLOOKUP(LEFT($J$3,2)&amp;C58,'RRAA-CCEE'!$B$8:$Z$270,13,0),"")</f>
        <v/>
      </c>
      <c r="AY58" s="291" t="str">
        <f>IFERROR(VLOOKUP(LEFT($J$3,2)&amp;C58,'RRAA-CCEE'!$B$8:$Z$270,14,0),"")</f>
        <v/>
      </c>
      <c r="AZ58" s="291" t="str">
        <f>IFERROR(VLOOKUP(LEFT($J$3,2)&amp;C58,'RRAA-CCEE'!$B$8:$Z$270,15,0),"")</f>
        <v/>
      </c>
      <c r="BA58" s="291" t="str">
        <f>IFERROR(VLOOKUP(LEFT($J$3,2)&amp;C58,'RRAA-CCEE'!$B$8:$Z$270,16,0),"")</f>
        <v/>
      </c>
      <c r="BB58" s="291" t="str">
        <f>IFERROR(VLOOKUP(LEFT($J$3,2)&amp;C58,'RRAA-CCEE'!$B$8:$Z$270,17,0),"")</f>
        <v/>
      </c>
      <c r="BC58" s="291" t="str">
        <f>IFERROR(VLOOKUP(LEFT($J$3,2)&amp;C58,'RRAA-CCEE'!$B$8:$Z$270,18,0),"")</f>
        <v/>
      </c>
      <c r="BD58" s="291" t="str">
        <f>IFERROR(VLOOKUP(LEFT($J$3,2)&amp;C58,'RRAA-CCEE'!$B$8:$Z$270,19,0),"")</f>
        <v/>
      </c>
      <c r="BE58" s="291" t="str">
        <f>IFERROR(VLOOKUP(LEFT($J$3,2)&amp;C58,'RRAA-CCEE'!$B$8:$Z$270,20,0),"")</f>
        <v/>
      </c>
      <c r="BF58" s="291" t="str">
        <f>IFERROR(VLOOKUP(LEFT($J$3,2)&amp;C58,'RRAA-CCEE'!$B$8:$Z$270,21,0),"")</f>
        <v/>
      </c>
      <c r="BG58" s="291" t="str">
        <f>IFERROR(VLOOKUP(LEFT($J$3,2)&amp;C58,'RRAA-CCEE'!$B$8:$Z$270,22,0),"")</f>
        <v/>
      </c>
      <c r="BH58" s="291" t="str">
        <f>IFERROR(VLOOKUP(LEFT($J$3,2)&amp;C58,'RRAA-CCEE'!$B$8:$Z$270,23,0),"")</f>
        <v/>
      </c>
      <c r="BI58" s="291" t="str">
        <f>IFERROR(VLOOKUP(LEFT($J$3,2)&amp;C58,'RRAA-CCEE'!$B$8:$Z$270,24,0),"")</f>
        <v/>
      </c>
      <c r="BJ58" s="291" t="str">
        <f>IFERROR(VLOOKUP(LEFT($J$3,2)&amp;C58,'RRAA-CCEE'!$B$8:$Z$270,25,0),"")</f>
        <v/>
      </c>
    </row>
    <row r="59" spans="2:62">
      <c r="B59" s="432" t="str">
        <f>IFERROR(LEFT(VLOOKUP(LEFT($J$3,2)&amp;C59,'RRAA-CCEE'!$B$8:$E$270,4,0)),"")</f>
        <v/>
      </c>
      <c r="C59" s="318" t="s">
        <v>24</v>
      </c>
      <c r="D59" s="708" t="str">
        <f>IFERROR(VLOOKUP(LEFT($J$3,2)&amp;C59,'RRAA-CCEE'!$B$8:$D$270,3,0),"")</f>
        <v/>
      </c>
      <c r="E59" s="708"/>
      <c r="F59" s="708"/>
      <c r="G59" s="708"/>
      <c r="H59" s="708"/>
      <c r="I59" s="70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IFERROR(VLOOKUP(LEFT($J$3,2)&amp;C59,'RRAA-CCEE'!$B$8:$Z$270,6,0),"")</f>
        <v/>
      </c>
      <c r="AR59" s="291" t="str">
        <f>IFERROR(VLOOKUP(LEFT($J$3,2)&amp;C59,'RRAA-CCEE'!$B$8:$Z$270,7,0),"")</f>
        <v/>
      </c>
      <c r="AS59" s="291" t="str">
        <f>IFERROR(VLOOKUP(LEFT($J$3,2)&amp;C59,'RRAA-CCEE'!$B$8:$Z$270,8,0),"")</f>
        <v/>
      </c>
      <c r="AT59" s="291" t="str">
        <f>IFERROR(VLOOKUP(LEFT($J$3,2)&amp;C59,'RRAA-CCEE'!$B$8:$Z$270,9,0),"")</f>
        <v/>
      </c>
      <c r="AU59" s="291" t="str">
        <f>IFERROR(VLOOKUP(LEFT($J$3,2)&amp;C59,'RRAA-CCEE'!$B$8:$Z$270,10,0),"")</f>
        <v/>
      </c>
      <c r="AV59" s="291" t="str">
        <f>IFERROR(VLOOKUP(LEFT($J$3,2)&amp;C59,'RRAA-CCEE'!$B$8:$Z$270,11,0),"")</f>
        <v/>
      </c>
      <c r="AW59" s="291" t="str">
        <f>IFERROR(VLOOKUP(LEFT($J$3,2)&amp;C59,'RRAA-CCEE'!$B$8:$Z$270,12,0),"")</f>
        <v/>
      </c>
      <c r="AX59" s="291" t="str">
        <f>IFERROR(VLOOKUP(LEFT($J$3,2)&amp;C59,'RRAA-CCEE'!$B$8:$Z$270,13,0),"")</f>
        <v/>
      </c>
      <c r="AY59" s="291" t="str">
        <f>IFERROR(VLOOKUP(LEFT($J$3,2)&amp;C59,'RRAA-CCEE'!$B$8:$Z$270,14,0),"")</f>
        <v/>
      </c>
      <c r="AZ59" s="291" t="str">
        <f>IFERROR(VLOOKUP(LEFT($J$3,2)&amp;C59,'RRAA-CCEE'!$B$8:$Z$270,15,0),"")</f>
        <v/>
      </c>
      <c r="BA59" s="291" t="str">
        <f>IFERROR(VLOOKUP(LEFT($J$3,2)&amp;C59,'RRAA-CCEE'!$B$8:$Z$270,16,0),"")</f>
        <v/>
      </c>
      <c r="BB59" s="291" t="str">
        <f>IFERROR(VLOOKUP(LEFT($J$3,2)&amp;C59,'RRAA-CCEE'!$B$8:$Z$270,17,0),"")</f>
        <v/>
      </c>
      <c r="BC59" s="291" t="str">
        <f>IFERROR(VLOOKUP(LEFT($J$3,2)&amp;C59,'RRAA-CCEE'!$B$8:$Z$270,18,0),"")</f>
        <v/>
      </c>
      <c r="BD59" s="291" t="str">
        <f>IFERROR(VLOOKUP(LEFT($J$3,2)&amp;C59,'RRAA-CCEE'!$B$8:$Z$270,19,0),"")</f>
        <v/>
      </c>
      <c r="BE59" s="291" t="str">
        <f>IFERROR(VLOOKUP(LEFT($J$3,2)&amp;C59,'RRAA-CCEE'!$B$8:$Z$270,20,0),"")</f>
        <v/>
      </c>
      <c r="BF59" s="291" t="str">
        <f>IFERROR(VLOOKUP(LEFT($J$3,2)&amp;C59,'RRAA-CCEE'!$B$8:$Z$270,21,0),"")</f>
        <v/>
      </c>
      <c r="BG59" s="291" t="str">
        <f>IFERROR(VLOOKUP(LEFT($J$3,2)&amp;C59,'RRAA-CCEE'!$B$8:$Z$270,22,0),"")</f>
        <v/>
      </c>
      <c r="BH59" s="291" t="str">
        <f>IFERROR(VLOOKUP(LEFT($J$3,2)&amp;C59,'RRAA-CCEE'!$B$8:$Z$270,23,0),"")</f>
        <v/>
      </c>
      <c r="BI59" s="291" t="str">
        <f>IFERROR(VLOOKUP(LEFT($J$3,2)&amp;C59,'RRAA-CCEE'!$B$8:$Z$270,24,0),"")</f>
        <v/>
      </c>
      <c r="BJ59" s="291" t="str">
        <f>IFERROR(VLOOKUP(LEFT($J$3,2)&amp;C59,'RRAA-CCEE'!$B$8:$Z$270,25,0),"")</f>
        <v/>
      </c>
    </row>
    <row r="60" spans="2:62">
      <c r="B60" s="432" t="str">
        <f>IFERROR(LEFT(VLOOKUP(LEFT($J$3,2)&amp;C60,'RRAA-CCEE'!$B$8:$E$270,4,0)),"")</f>
        <v/>
      </c>
      <c r="C60" s="318" t="s">
        <v>25</v>
      </c>
      <c r="D60" s="708" t="str">
        <f>IFERROR(VLOOKUP(LEFT($J$3,2)&amp;C60,'RRAA-CCEE'!$B$8:$D$270,3,0),"")</f>
        <v/>
      </c>
      <c r="E60" s="708"/>
      <c r="F60" s="708"/>
      <c r="G60" s="708"/>
      <c r="H60" s="708"/>
      <c r="I60" s="70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IFERROR(VLOOKUP(LEFT($J$3,2)&amp;C60,'RRAA-CCEE'!$B$8:$Z$270,6,0),"")</f>
        <v/>
      </c>
      <c r="AR60" s="291" t="str">
        <f>IFERROR(VLOOKUP(LEFT($J$3,2)&amp;C60,'RRAA-CCEE'!$B$8:$Z$270,7,0),"")</f>
        <v/>
      </c>
      <c r="AS60" s="291" t="str">
        <f>IFERROR(VLOOKUP(LEFT($J$3,2)&amp;C60,'RRAA-CCEE'!$B$8:$Z$270,8,0),"")</f>
        <v/>
      </c>
      <c r="AT60" s="291" t="str">
        <f>IFERROR(VLOOKUP(LEFT($J$3,2)&amp;C60,'RRAA-CCEE'!$B$8:$Z$270,9,0),"")</f>
        <v/>
      </c>
      <c r="AU60" s="291" t="str">
        <f>IFERROR(VLOOKUP(LEFT($J$3,2)&amp;C60,'RRAA-CCEE'!$B$8:$Z$270,10,0),"")</f>
        <v/>
      </c>
      <c r="AV60" s="291" t="str">
        <f>IFERROR(VLOOKUP(LEFT($J$3,2)&amp;C60,'RRAA-CCEE'!$B$8:$Z$270,11,0),"")</f>
        <v/>
      </c>
      <c r="AW60" s="291" t="str">
        <f>IFERROR(VLOOKUP(LEFT($J$3,2)&amp;C60,'RRAA-CCEE'!$B$8:$Z$270,12,0),"")</f>
        <v/>
      </c>
      <c r="AX60" s="291" t="str">
        <f>IFERROR(VLOOKUP(LEFT($J$3,2)&amp;C60,'RRAA-CCEE'!$B$8:$Z$270,13,0),"")</f>
        <v/>
      </c>
      <c r="AY60" s="291" t="str">
        <f>IFERROR(VLOOKUP(LEFT($J$3,2)&amp;C60,'RRAA-CCEE'!$B$8:$Z$270,14,0),"")</f>
        <v/>
      </c>
      <c r="AZ60" s="291" t="str">
        <f>IFERROR(VLOOKUP(LEFT($J$3,2)&amp;C60,'RRAA-CCEE'!$B$8:$Z$270,15,0),"")</f>
        <v/>
      </c>
      <c r="BA60" s="291" t="str">
        <f>IFERROR(VLOOKUP(LEFT($J$3,2)&amp;C60,'RRAA-CCEE'!$B$8:$Z$270,16,0),"")</f>
        <v/>
      </c>
      <c r="BB60" s="291" t="str">
        <f>IFERROR(VLOOKUP(LEFT($J$3,2)&amp;C60,'RRAA-CCEE'!$B$8:$Z$270,17,0),"")</f>
        <v/>
      </c>
      <c r="BC60" s="291" t="str">
        <f>IFERROR(VLOOKUP(LEFT($J$3,2)&amp;C60,'RRAA-CCEE'!$B$8:$Z$270,18,0),"")</f>
        <v/>
      </c>
      <c r="BD60" s="291" t="str">
        <f>IFERROR(VLOOKUP(LEFT($J$3,2)&amp;C60,'RRAA-CCEE'!$B$8:$Z$270,19,0),"")</f>
        <v/>
      </c>
      <c r="BE60" s="291" t="str">
        <f>IFERROR(VLOOKUP(LEFT($J$3,2)&amp;C60,'RRAA-CCEE'!$B$8:$Z$270,20,0),"")</f>
        <v/>
      </c>
      <c r="BF60" s="291" t="str">
        <f>IFERROR(VLOOKUP(LEFT($J$3,2)&amp;C60,'RRAA-CCEE'!$B$8:$Z$270,21,0),"")</f>
        <v/>
      </c>
      <c r="BG60" s="291" t="str">
        <f>IFERROR(VLOOKUP(LEFT($J$3,2)&amp;C60,'RRAA-CCEE'!$B$8:$Z$270,22,0),"")</f>
        <v/>
      </c>
      <c r="BH60" s="291" t="str">
        <f>IFERROR(VLOOKUP(LEFT($J$3,2)&amp;C60,'RRAA-CCEE'!$B$8:$Z$270,23,0),"")</f>
        <v/>
      </c>
      <c r="BI60" s="291" t="str">
        <f>IFERROR(VLOOKUP(LEFT($J$3,2)&amp;C60,'RRAA-CCEE'!$B$8:$Z$270,24,0),"")</f>
        <v/>
      </c>
      <c r="BJ60" s="291" t="str">
        <f>IFERROR(VLOOKUP(LEFT($J$3,2)&amp;C60,'RRAA-CCEE'!$B$8:$Z$270,25,0),"")</f>
        <v/>
      </c>
    </row>
    <row r="61" spans="2:62">
      <c r="B61" s="432" t="str">
        <f>IFERROR(LEFT(VLOOKUP(LEFT($J$3,2)&amp;C61,'RRAA-CCEE'!$B$8:$E$270,4,0)),"")</f>
        <v/>
      </c>
      <c r="C61" s="318" t="s">
        <v>26</v>
      </c>
      <c r="D61" s="708" t="str">
        <f>IFERROR(VLOOKUP(LEFT($J$3,2)&amp;C61,'RRAA-CCEE'!$B$8:$D$270,3,0),"")</f>
        <v/>
      </c>
      <c r="E61" s="708"/>
      <c r="F61" s="708"/>
      <c r="G61" s="708"/>
      <c r="H61" s="708"/>
      <c r="I61" s="70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IFERROR(VLOOKUP(LEFT($J$3,2)&amp;C61,'RRAA-CCEE'!$B$8:$Z$270,6,0),"")</f>
        <v/>
      </c>
      <c r="AR61" s="291" t="str">
        <f>IFERROR(VLOOKUP(LEFT($J$3,2)&amp;C61,'RRAA-CCEE'!$B$8:$Z$270,7,0),"")</f>
        <v/>
      </c>
      <c r="AS61" s="291" t="str">
        <f>IFERROR(VLOOKUP(LEFT($J$3,2)&amp;C61,'RRAA-CCEE'!$B$8:$Z$270,8,0),"")</f>
        <v/>
      </c>
      <c r="AT61" s="291" t="str">
        <f>IFERROR(VLOOKUP(LEFT($J$3,2)&amp;C61,'RRAA-CCEE'!$B$8:$Z$270,9,0),"")</f>
        <v/>
      </c>
      <c r="AU61" s="291" t="str">
        <f>IFERROR(VLOOKUP(LEFT($J$3,2)&amp;C61,'RRAA-CCEE'!$B$8:$Z$270,10,0),"")</f>
        <v/>
      </c>
      <c r="AV61" s="291" t="str">
        <f>IFERROR(VLOOKUP(LEFT($J$3,2)&amp;C61,'RRAA-CCEE'!$B$8:$Z$270,11,0),"")</f>
        <v/>
      </c>
      <c r="AW61" s="291" t="str">
        <f>IFERROR(VLOOKUP(LEFT($J$3,2)&amp;C61,'RRAA-CCEE'!$B$8:$Z$270,12,0),"")</f>
        <v/>
      </c>
      <c r="AX61" s="291" t="str">
        <f>IFERROR(VLOOKUP(LEFT($J$3,2)&amp;C61,'RRAA-CCEE'!$B$8:$Z$270,13,0),"")</f>
        <v/>
      </c>
      <c r="AY61" s="291" t="str">
        <f>IFERROR(VLOOKUP(LEFT($J$3,2)&amp;C61,'RRAA-CCEE'!$B$8:$Z$270,14,0),"")</f>
        <v/>
      </c>
      <c r="AZ61" s="291" t="str">
        <f>IFERROR(VLOOKUP(LEFT($J$3,2)&amp;C61,'RRAA-CCEE'!$B$8:$Z$270,15,0),"")</f>
        <v/>
      </c>
      <c r="BA61" s="291" t="str">
        <f>IFERROR(VLOOKUP(LEFT($J$3,2)&amp;C61,'RRAA-CCEE'!$B$8:$Z$270,16,0),"")</f>
        <v/>
      </c>
      <c r="BB61" s="291" t="str">
        <f>IFERROR(VLOOKUP(LEFT($J$3,2)&amp;C61,'RRAA-CCEE'!$B$8:$Z$270,17,0),"")</f>
        <v/>
      </c>
      <c r="BC61" s="291" t="str">
        <f>IFERROR(VLOOKUP(LEFT($J$3,2)&amp;C61,'RRAA-CCEE'!$B$8:$Z$270,18,0),"")</f>
        <v/>
      </c>
      <c r="BD61" s="291" t="str">
        <f>IFERROR(VLOOKUP(LEFT($J$3,2)&amp;C61,'RRAA-CCEE'!$B$8:$Z$270,19,0),"")</f>
        <v/>
      </c>
      <c r="BE61" s="291" t="str">
        <f>IFERROR(VLOOKUP(LEFT($J$3,2)&amp;C61,'RRAA-CCEE'!$B$8:$Z$270,20,0),"")</f>
        <v/>
      </c>
      <c r="BF61" s="291" t="str">
        <f>IFERROR(VLOOKUP(LEFT($J$3,2)&amp;C61,'RRAA-CCEE'!$B$8:$Z$270,21,0),"")</f>
        <v/>
      </c>
      <c r="BG61" s="291" t="str">
        <f>IFERROR(VLOOKUP(LEFT($J$3,2)&amp;C61,'RRAA-CCEE'!$B$8:$Z$270,22,0),"")</f>
        <v/>
      </c>
      <c r="BH61" s="291" t="str">
        <f>IFERROR(VLOOKUP(LEFT($J$3,2)&amp;C61,'RRAA-CCEE'!$B$8:$Z$270,23,0),"")</f>
        <v/>
      </c>
      <c r="BI61" s="291" t="str">
        <f>IFERROR(VLOOKUP(LEFT($J$3,2)&amp;C61,'RRAA-CCEE'!$B$8:$Z$270,24,0),"")</f>
        <v/>
      </c>
      <c r="BJ61" s="291" t="str">
        <f>IFERROR(VLOOKUP(LEFT($J$3,2)&amp;C61,'RRAA-CCEE'!$B$8:$Z$270,25,0),"")</f>
        <v/>
      </c>
    </row>
    <row r="62" spans="2:62">
      <c r="B62" s="432" t="str">
        <f>IFERROR(LEFT(VLOOKUP(LEFT($J$3,2)&amp;C62,'RRAA-CCEE'!$B$8:$E$270,4,0)),"")</f>
        <v/>
      </c>
      <c r="C62" s="318" t="s">
        <v>27</v>
      </c>
      <c r="D62" s="708" t="str">
        <f>IFERROR(VLOOKUP(LEFT($J$3,2)&amp;C62,'RRAA-CCEE'!$B$8:$D$270,3,0),"")</f>
        <v/>
      </c>
      <c r="E62" s="708"/>
      <c r="F62" s="708"/>
      <c r="G62" s="708"/>
      <c r="H62" s="708"/>
      <c r="I62" s="70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IFERROR(VLOOKUP(LEFT($J$3,2)&amp;C62,'RRAA-CCEE'!$B$8:$Z$270,6,0),"")</f>
        <v/>
      </c>
      <c r="AR62" s="291" t="str">
        <f>IFERROR(VLOOKUP(LEFT($J$3,2)&amp;C62,'RRAA-CCEE'!$B$8:$Z$270,7,0),"")</f>
        <v/>
      </c>
      <c r="AS62" s="291" t="str">
        <f>IFERROR(VLOOKUP(LEFT($J$3,2)&amp;C62,'RRAA-CCEE'!$B$8:$Z$270,8,0),"")</f>
        <v/>
      </c>
      <c r="AT62" s="291" t="str">
        <f>IFERROR(VLOOKUP(LEFT($J$3,2)&amp;C62,'RRAA-CCEE'!$B$8:$Z$270,9,0),"")</f>
        <v/>
      </c>
      <c r="AU62" s="291" t="str">
        <f>IFERROR(VLOOKUP(LEFT($J$3,2)&amp;C62,'RRAA-CCEE'!$B$8:$Z$270,10,0),"")</f>
        <v/>
      </c>
      <c r="AV62" s="291" t="str">
        <f>IFERROR(VLOOKUP(LEFT($J$3,2)&amp;C62,'RRAA-CCEE'!$B$8:$Z$270,11,0),"")</f>
        <v/>
      </c>
      <c r="AW62" s="291" t="str">
        <f>IFERROR(VLOOKUP(LEFT($J$3,2)&amp;C62,'RRAA-CCEE'!$B$8:$Z$270,12,0),"")</f>
        <v/>
      </c>
      <c r="AX62" s="291" t="str">
        <f>IFERROR(VLOOKUP(LEFT($J$3,2)&amp;C62,'RRAA-CCEE'!$B$8:$Z$270,13,0),"")</f>
        <v/>
      </c>
      <c r="AY62" s="291" t="str">
        <f>IFERROR(VLOOKUP(LEFT($J$3,2)&amp;C62,'RRAA-CCEE'!$B$8:$Z$270,14,0),"")</f>
        <v/>
      </c>
      <c r="AZ62" s="291" t="str">
        <f>IFERROR(VLOOKUP(LEFT($J$3,2)&amp;C62,'RRAA-CCEE'!$B$8:$Z$270,15,0),"")</f>
        <v/>
      </c>
      <c r="BA62" s="291" t="str">
        <f>IFERROR(VLOOKUP(LEFT($J$3,2)&amp;C62,'RRAA-CCEE'!$B$8:$Z$270,16,0),"")</f>
        <v/>
      </c>
      <c r="BB62" s="291" t="str">
        <f>IFERROR(VLOOKUP(LEFT($J$3,2)&amp;C62,'RRAA-CCEE'!$B$8:$Z$270,17,0),"")</f>
        <v/>
      </c>
      <c r="BC62" s="291" t="str">
        <f>IFERROR(VLOOKUP(LEFT($J$3,2)&amp;C62,'RRAA-CCEE'!$B$8:$Z$270,18,0),"")</f>
        <v/>
      </c>
      <c r="BD62" s="291" t="str">
        <f>IFERROR(VLOOKUP(LEFT($J$3,2)&amp;C62,'RRAA-CCEE'!$B$8:$Z$270,19,0),"")</f>
        <v/>
      </c>
      <c r="BE62" s="291" t="str">
        <f>IFERROR(VLOOKUP(LEFT($J$3,2)&amp;C62,'RRAA-CCEE'!$B$8:$Z$270,20,0),"")</f>
        <v/>
      </c>
      <c r="BF62" s="291" t="str">
        <f>IFERROR(VLOOKUP(LEFT($J$3,2)&amp;C62,'RRAA-CCEE'!$B$8:$Z$270,21,0),"")</f>
        <v/>
      </c>
      <c r="BG62" s="291" t="str">
        <f>IFERROR(VLOOKUP(LEFT($J$3,2)&amp;C62,'RRAA-CCEE'!$B$8:$Z$270,22,0),"")</f>
        <v/>
      </c>
      <c r="BH62" s="291" t="str">
        <f>IFERROR(VLOOKUP(LEFT($J$3,2)&amp;C62,'RRAA-CCEE'!$B$8:$Z$270,23,0),"")</f>
        <v/>
      </c>
      <c r="BI62" s="291" t="str">
        <f>IFERROR(VLOOKUP(LEFT($J$3,2)&amp;C62,'RRAA-CCEE'!$B$8:$Z$270,24,0),"")</f>
        <v/>
      </c>
      <c r="BJ62" s="291" t="str">
        <f>IFERROR(VLOOKUP(LEFT($J$3,2)&amp;C62,'RRAA-CCEE'!$B$8:$Z$270,25,0),"")</f>
        <v/>
      </c>
    </row>
    <row r="63" spans="2:62">
      <c r="B63" s="432" t="str">
        <f>IFERROR(LEFT(VLOOKUP(LEFT($J$3,2)&amp;C63,'RRAA-CCEE'!$B$8:$E$270,4,0)),"")</f>
        <v/>
      </c>
      <c r="C63" s="318" t="s">
        <v>28</v>
      </c>
      <c r="D63" s="708" t="str">
        <f>IFERROR(VLOOKUP(LEFT($J$3,2)&amp;C63,'RRAA-CCEE'!$B$8:$D$270,3,0),"")</f>
        <v/>
      </c>
      <c r="E63" s="708"/>
      <c r="F63" s="708"/>
      <c r="G63" s="708"/>
      <c r="H63" s="708"/>
      <c r="I63" s="70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IFERROR(VLOOKUP(LEFT($J$3,2)&amp;C63,'RRAA-CCEE'!$B$8:$Z$270,6,0),"")</f>
        <v/>
      </c>
      <c r="AR63" s="291" t="str">
        <f>IFERROR(VLOOKUP(LEFT($J$3,2)&amp;C63,'RRAA-CCEE'!$B$8:$Z$270,7,0),"")</f>
        <v/>
      </c>
      <c r="AS63" s="291" t="str">
        <f>IFERROR(VLOOKUP(LEFT($J$3,2)&amp;C63,'RRAA-CCEE'!$B$8:$Z$270,8,0),"")</f>
        <v/>
      </c>
      <c r="AT63" s="291" t="str">
        <f>IFERROR(VLOOKUP(LEFT($J$3,2)&amp;C63,'RRAA-CCEE'!$B$8:$Z$270,9,0),"")</f>
        <v/>
      </c>
      <c r="AU63" s="291" t="str">
        <f>IFERROR(VLOOKUP(LEFT($J$3,2)&amp;C63,'RRAA-CCEE'!$B$8:$Z$270,10,0),"")</f>
        <v/>
      </c>
      <c r="AV63" s="291" t="str">
        <f>IFERROR(VLOOKUP(LEFT($J$3,2)&amp;C63,'RRAA-CCEE'!$B$8:$Z$270,11,0),"")</f>
        <v/>
      </c>
      <c r="AW63" s="291" t="str">
        <f>IFERROR(VLOOKUP(LEFT($J$3,2)&amp;C63,'RRAA-CCEE'!$B$8:$Z$270,12,0),"")</f>
        <v/>
      </c>
      <c r="AX63" s="291" t="str">
        <f>IFERROR(VLOOKUP(LEFT($J$3,2)&amp;C63,'RRAA-CCEE'!$B$8:$Z$270,13,0),"")</f>
        <v/>
      </c>
      <c r="AY63" s="291" t="str">
        <f>IFERROR(VLOOKUP(LEFT($J$3,2)&amp;C63,'RRAA-CCEE'!$B$8:$Z$270,14,0),"")</f>
        <v/>
      </c>
      <c r="AZ63" s="291" t="str">
        <f>IFERROR(VLOOKUP(LEFT($J$3,2)&amp;C63,'RRAA-CCEE'!$B$8:$Z$270,15,0),"")</f>
        <v/>
      </c>
      <c r="BA63" s="291" t="str">
        <f>IFERROR(VLOOKUP(LEFT($J$3,2)&amp;C63,'RRAA-CCEE'!$B$8:$Z$270,16,0),"")</f>
        <v/>
      </c>
      <c r="BB63" s="291" t="str">
        <f>IFERROR(VLOOKUP(LEFT($J$3,2)&amp;C63,'RRAA-CCEE'!$B$8:$Z$270,17,0),"")</f>
        <v/>
      </c>
      <c r="BC63" s="291" t="str">
        <f>IFERROR(VLOOKUP(LEFT($J$3,2)&amp;C63,'RRAA-CCEE'!$B$8:$Z$270,18,0),"")</f>
        <v/>
      </c>
      <c r="BD63" s="291" t="str">
        <f>IFERROR(VLOOKUP(LEFT($J$3,2)&amp;C63,'RRAA-CCEE'!$B$8:$Z$270,19,0),"")</f>
        <v/>
      </c>
      <c r="BE63" s="291" t="str">
        <f>IFERROR(VLOOKUP(LEFT($J$3,2)&amp;C63,'RRAA-CCEE'!$B$8:$Z$270,20,0),"")</f>
        <v/>
      </c>
      <c r="BF63" s="291" t="str">
        <f>IFERROR(VLOOKUP(LEFT($J$3,2)&amp;C63,'RRAA-CCEE'!$B$8:$Z$270,21,0),"")</f>
        <v/>
      </c>
      <c r="BG63" s="291" t="str">
        <f>IFERROR(VLOOKUP(LEFT($J$3,2)&amp;C63,'RRAA-CCEE'!$B$8:$Z$270,22,0),"")</f>
        <v/>
      </c>
      <c r="BH63" s="291" t="str">
        <f>IFERROR(VLOOKUP(LEFT($J$3,2)&amp;C63,'RRAA-CCEE'!$B$8:$Z$270,23,0),"")</f>
        <v/>
      </c>
      <c r="BI63" s="291" t="str">
        <f>IFERROR(VLOOKUP(LEFT($J$3,2)&amp;C63,'RRAA-CCEE'!$B$8:$Z$270,24,0),"")</f>
        <v/>
      </c>
      <c r="BJ63" s="291" t="str">
        <f>IFERROR(VLOOKUP(LEFT($J$3,2)&amp;C63,'RRAA-CCEE'!$B$8:$Z$270,25,0),"")</f>
        <v/>
      </c>
    </row>
    <row r="64" spans="2:62">
      <c r="B64" s="432" t="str">
        <f>IFERROR(LEFT(VLOOKUP(LEFT($J$3,2)&amp;C64,'RRAA-CCEE'!$B$8:$E$270,4,0)),"")</f>
        <v/>
      </c>
      <c r="C64" s="318" t="s">
        <v>29</v>
      </c>
      <c r="D64" s="708" t="str">
        <f>IFERROR(VLOOKUP(LEFT($J$3,2)&amp;C64,'RRAA-CCEE'!$B$8:$D$270,3,0),"")</f>
        <v/>
      </c>
      <c r="E64" s="708"/>
      <c r="F64" s="708"/>
      <c r="G64" s="708"/>
      <c r="H64" s="708"/>
      <c r="I64" s="70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IFERROR(VLOOKUP(LEFT($J$3,2)&amp;C64,'RRAA-CCEE'!$B$8:$Z$270,6,0),"")</f>
        <v/>
      </c>
      <c r="AR64" s="291" t="str">
        <f>IFERROR(VLOOKUP(LEFT($J$3,2)&amp;C64,'RRAA-CCEE'!$B$8:$Z$270,7,0),"")</f>
        <v/>
      </c>
      <c r="AS64" s="291" t="str">
        <f>IFERROR(VLOOKUP(LEFT($J$3,2)&amp;C64,'RRAA-CCEE'!$B$8:$Z$270,8,0),"")</f>
        <v/>
      </c>
      <c r="AT64" s="291" t="str">
        <f>IFERROR(VLOOKUP(LEFT($J$3,2)&amp;C64,'RRAA-CCEE'!$B$8:$Z$270,9,0),"")</f>
        <v/>
      </c>
      <c r="AU64" s="291" t="str">
        <f>IFERROR(VLOOKUP(LEFT($J$3,2)&amp;C64,'RRAA-CCEE'!$B$8:$Z$270,10,0),"")</f>
        <v/>
      </c>
      <c r="AV64" s="291" t="str">
        <f>IFERROR(VLOOKUP(LEFT($J$3,2)&amp;C64,'RRAA-CCEE'!$B$8:$Z$270,11,0),"")</f>
        <v/>
      </c>
      <c r="AW64" s="291" t="str">
        <f>IFERROR(VLOOKUP(LEFT($J$3,2)&amp;C64,'RRAA-CCEE'!$B$8:$Z$270,12,0),"")</f>
        <v/>
      </c>
      <c r="AX64" s="291" t="str">
        <f>IFERROR(VLOOKUP(LEFT($J$3,2)&amp;C64,'RRAA-CCEE'!$B$8:$Z$270,13,0),"")</f>
        <v/>
      </c>
      <c r="AY64" s="291" t="str">
        <f>IFERROR(VLOOKUP(LEFT($J$3,2)&amp;C64,'RRAA-CCEE'!$B$8:$Z$270,14,0),"")</f>
        <v/>
      </c>
      <c r="AZ64" s="291" t="str">
        <f>IFERROR(VLOOKUP(LEFT($J$3,2)&amp;C64,'RRAA-CCEE'!$B$8:$Z$270,15,0),"")</f>
        <v/>
      </c>
      <c r="BA64" s="291" t="str">
        <f>IFERROR(VLOOKUP(LEFT($J$3,2)&amp;C64,'RRAA-CCEE'!$B$8:$Z$270,16,0),"")</f>
        <v/>
      </c>
      <c r="BB64" s="291" t="str">
        <f>IFERROR(VLOOKUP(LEFT($J$3,2)&amp;C64,'RRAA-CCEE'!$B$8:$Z$270,17,0),"")</f>
        <v/>
      </c>
      <c r="BC64" s="291" t="str">
        <f>IFERROR(VLOOKUP(LEFT($J$3,2)&amp;C64,'RRAA-CCEE'!$B$8:$Z$270,18,0),"")</f>
        <v/>
      </c>
      <c r="BD64" s="291" t="str">
        <f>IFERROR(VLOOKUP(LEFT($J$3,2)&amp;C64,'RRAA-CCEE'!$B$8:$Z$270,19,0),"")</f>
        <v/>
      </c>
      <c r="BE64" s="291" t="str">
        <f>IFERROR(VLOOKUP(LEFT($J$3,2)&amp;C64,'RRAA-CCEE'!$B$8:$Z$270,20,0),"")</f>
        <v/>
      </c>
      <c r="BF64" s="291" t="str">
        <f>IFERROR(VLOOKUP(LEFT($J$3,2)&amp;C64,'RRAA-CCEE'!$B$8:$Z$270,21,0),"")</f>
        <v/>
      </c>
      <c r="BG64" s="291" t="str">
        <f>IFERROR(VLOOKUP(LEFT($J$3,2)&amp;C64,'RRAA-CCEE'!$B$8:$Z$270,22,0),"")</f>
        <v/>
      </c>
      <c r="BH64" s="291" t="str">
        <f>IFERROR(VLOOKUP(LEFT($J$3,2)&amp;C64,'RRAA-CCEE'!$B$8:$Z$270,23,0),"")</f>
        <v/>
      </c>
      <c r="BI64" s="291" t="str">
        <f>IFERROR(VLOOKUP(LEFT($J$3,2)&amp;C64,'RRAA-CCEE'!$B$8:$Z$270,24,0),"")</f>
        <v/>
      </c>
      <c r="BJ64" s="291" t="str">
        <f>IFERROR(VLOOKUP(LEFT($J$3,2)&amp;C64,'RRAA-CCEE'!$B$8:$Z$270,25,0),"")</f>
        <v/>
      </c>
    </row>
    <row r="65" spans="2:62">
      <c r="B65" s="432" t="str">
        <f>IFERROR(LEFT(VLOOKUP(LEFT($J$3,2)&amp;C65,'RRAA-CCEE'!$B$8:$E$270,4,0)),"")</f>
        <v/>
      </c>
      <c r="C65" s="318" t="s">
        <v>30</v>
      </c>
      <c r="D65" s="708" t="str">
        <f>IFERROR(VLOOKUP(LEFT($J$3,2)&amp;C65,'RRAA-CCEE'!$B$8:$D$270,3,0),"")</f>
        <v/>
      </c>
      <c r="E65" s="708"/>
      <c r="F65" s="708"/>
      <c r="G65" s="708"/>
      <c r="H65" s="708"/>
      <c r="I65" s="70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IFERROR(VLOOKUP(LEFT($J$3,2)&amp;C65,'RRAA-CCEE'!$B$8:$Z$270,6,0),"")</f>
        <v/>
      </c>
      <c r="AR65" s="291" t="str">
        <f>IFERROR(VLOOKUP(LEFT($J$3,2)&amp;C65,'RRAA-CCEE'!$B$8:$Z$270,7,0),"")</f>
        <v/>
      </c>
      <c r="AS65" s="291" t="str">
        <f>IFERROR(VLOOKUP(LEFT($J$3,2)&amp;C65,'RRAA-CCEE'!$B$8:$Z$270,8,0),"")</f>
        <v/>
      </c>
      <c r="AT65" s="291" t="str">
        <f>IFERROR(VLOOKUP(LEFT($J$3,2)&amp;C65,'RRAA-CCEE'!$B$8:$Z$270,9,0),"")</f>
        <v/>
      </c>
      <c r="AU65" s="291" t="str">
        <f>IFERROR(VLOOKUP(LEFT($J$3,2)&amp;C65,'RRAA-CCEE'!$B$8:$Z$270,10,0),"")</f>
        <v/>
      </c>
      <c r="AV65" s="291" t="str">
        <f>IFERROR(VLOOKUP(LEFT($J$3,2)&amp;C65,'RRAA-CCEE'!$B$8:$Z$270,11,0),"")</f>
        <v/>
      </c>
      <c r="AW65" s="291" t="str">
        <f>IFERROR(VLOOKUP(LEFT($J$3,2)&amp;C65,'RRAA-CCEE'!$B$8:$Z$270,12,0),"")</f>
        <v/>
      </c>
      <c r="AX65" s="291" t="str">
        <f>IFERROR(VLOOKUP(LEFT($J$3,2)&amp;C65,'RRAA-CCEE'!$B$8:$Z$270,13,0),"")</f>
        <v/>
      </c>
      <c r="AY65" s="291" t="str">
        <f>IFERROR(VLOOKUP(LEFT($J$3,2)&amp;C65,'RRAA-CCEE'!$B$8:$Z$270,14,0),"")</f>
        <v/>
      </c>
      <c r="AZ65" s="291" t="str">
        <f>IFERROR(VLOOKUP(LEFT($J$3,2)&amp;C65,'RRAA-CCEE'!$B$8:$Z$270,15,0),"")</f>
        <v/>
      </c>
      <c r="BA65" s="291" t="str">
        <f>IFERROR(VLOOKUP(LEFT($J$3,2)&amp;C65,'RRAA-CCEE'!$B$8:$Z$270,16,0),"")</f>
        <v/>
      </c>
      <c r="BB65" s="291" t="str">
        <f>IFERROR(VLOOKUP(LEFT($J$3,2)&amp;C65,'RRAA-CCEE'!$B$8:$Z$270,17,0),"")</f>
        <v/>
      </c>
      <c r="BC65" s="291" t="str">
        <f>IFERROR(VLOOKUP(LEFT($J$3,2)&amp;C65,'RRAA-CCEE'!$B$8:$Z$270,18,0),"")</f>
        <v/>
      </c>
      <c r="BD65" s="291" t="str">
        <f>IFERROR(VLOOKUP(LEFT($J$3,2)&amp;C65,'RRAA-CCEE'!$B$8:$Z$270,19,0),"")</f>
        <v/>
      </c>
      <c r="BE65" s="291" t="str">
        <f>IFERROR(VLOOKUP(LEFT($J$3,2)&amp;C65,'RRAA-CCEE'!$B$8:$Z$270,20,0),"")</f>
        <v/>
      </c>
      <c r="BF65" s="291" t="str">
        <f>IFERROR(VLOOKUP(LEFT($J$3,2)&amp;C65,'RRAA-CCEE'!$B$8:$Z$270,21,0),"")</f>
        <v/>
      </c>
      <c r="BG65" s="291" t="str">
        <f>IFERROR(VLOOKUP(LEFT($J$3,2)&amp;C65,'RRAA-CCEE'!$B$8:$Z$270,22,0),"")</f>
        <v/>
      </c>
      <c r="BH65" s="291" t="str">
        <f>IFERROR(VLOOKUP(LEFT($J$3,2)&amp;C65,'RRAA-CCEE'!$B$8:$Z$270,23,0),"")</f>
        <v/>
      </c>
      <c r="BI65" s="291" t="str">
        <f>IFERROR(VLOOKUP(LEFT($J$3,2)&amp;C65,'RRAA-CCEE'!$B$8:$Z$270,24,0),"")</f>
        <v/>
      </c>
      <c r="BJ65" s="291" t="str">
        <f>IFERROR(VLOOKUP(LEFT($J$3,2)&amp;C65,'RRAA-CCEE'!$B$8:$Z$270,25,0),"")</f>
        <v/>
      </c>
    </row>
    <row r="66" spans="2:62">
      <c r="B66" s="432" t="str">
        <f>IFERROR(LEFT(VLOOKUP(LEFT($J$3,2)&amp;C66,'RRAA-CCEE'!$B$8:$E$270,4,0)),"")</f>
        <v/>
      </c>
      <c r="C66" s="318" t="s">
        <v>31</v>
      </c>
      <c r="D66" s="708" t="str">
        <f>IFERROR(VLOOKUP(LEFT($J$3,2)&amp;C66,'RRAA-CCEE'!$B$8:$D$270,3,0),"")</f>
        <v/>
      </c>
      <c r="E66" s="708"/>
      <c r="F66" s="708"/>
      <c r="G66" s="708"/>
      <c r="H66" s="708"/>
      <c r="I66" s="70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IFERROR(VLOOKUP(LEFT($J$3,2)&amp;C66,'RRAA-CCEE'!$B$8:$Z$270,6,0),"")</f>
        <v/>
      </c>
      <c r="AR66" s="291" t="str">
        <f>IFERROR(VLOOKUP(LEFT($J$3,2)&amp;C66,'RRAA-CCEE'!$B$8:$Z$270,7,0),"")</f>
        <v/>
      </c>
      <c r="AS66" s="291" t="str">
        <f>IFERROR(VLOOKUP(LEFT($J$3,2)&amp;C66,'RRAA-CCEE'!$B$8:$Z$270,8,0),"")</f>
        <v/>
      </c>
      <c r="AT66" s="291" t="str">
        <f>IFERROR(VLOOKUP(LEFT($J$3,2)&amp;C66,'RRAA-CCEE'!$B$8:$Z$270,9,0),"")</f>
        <v/>
      </c>
      <c r="AU66" s="291" t="str">
        <f>IFERROR(VLOOKUP(LEFT($J$3,2)&amp;C66,'RRAA-CCEE'!$B$8:$Z$270,10,0),"")</f>
        <v/>
      </c>
      <c r="AV66" s="291" t="str">
        <f>IFERROR(VLOOKUP(LEFT($J$3,2)&amp;C66,'RRAA-CCEE'!$B$8:$Z$270,11,0),"")</f>
        <v/>
      </c>
      <c r="AW66" s="291" t="str">
        <f>IFERROR(VLOOKUP(LEFT($J$3,2)&amp;C66,'RRAA-CCEE'!$B$8:$Z$270,12,0),"")</f>
        <v/>
      </c>
      <c r="AX66" s="291" t="str">
        <f>IFERROR(VLOOKUP(LEFT($J$3,2)&amp;C66,'RRAA-CCEE'!$B$8:$Z$270,13,0),"")</f>
        <v/>
      </c>
      <c r="AY66" s="291" t="str">
        <f>IFERROR(VLOOKUP(LEFT($J$3,2)&amp;C66,'RRAA-CCEE'!$B$8:$Z$270,14,0),"")</f>
        <v/>
      </c>
      <c r="AZ66" s="291" t="str">
        <f>IFERROR(VLOOKUP(LEFT($J$3,2)&amp;C66,'RRAA-CCEE'!$B$8:$Z$270,15,0),"")</f>
        <v/>
      </c>
      <c r="BA66" s="291" t="str">
        <f>IFERROR(VLOOKUP(LEFT($J$3,2)&amp;C66,'RRAA-CCEE'!$B$8:$Z$270,16,0),"")</f>
        <v/>
      </c>
      <c r="BB66" s="291" t="str">
        <f>IFERROR(VLOOKUP(LEFT($J$3,2)&amp;C66,'RRAA-CCEE'!$B$8:$Z$270,17,0),"")</f>
        <v/>
      </c>
      <c r="BC66" s="291" t="str">
        <f>IFERROR(VLOOKUP(LEFT($J$3,2)&amp;C66,'RRAA-CCEE'!$B$8:$Z$270,18,0),"")</f>
        <v/>
      </c>
      <c r="BD66" s="291" t="str">
        <f>IFERROR(VLOOKUP(LEFT($J$3,2)&amp;C66,'RRAA-CCEE'!$B$8:$Z$270,19,0),"")</f>
        <v/>
      </c>
      <c r="BE66" s="291" t="str">
        <f>IFERROR(VLOOKUP(LEFT($J$3,2)&amp;C66,'RRAA-CCEE'!$B$8:$Z$270,20,0),"")</f>
        <v/>
      </c>
      <c r="BF66" s="291" t="str">
        <f>IFERROR(VLOOKUP(LEFT($J$3,2)&amp;C66,'RRAA-CCEE'!$B$8:$Z$270,21,0),"")</f>
        <v/>
      </c>
      <c r="BG66" s="291" t="str">
        <f>IFERROR(VLOOKUP(LEFT($J$3,2)&amp;C66,'RRAA-CCEE'!$B$8:$Z$270,22,0),"")</f>
        <v/>
      </c>
      <c r="BH66" s="291" t="str">
        <f>IFERROR(VLOOKUP(LEFT($J$3,2)&amp;C66,'RRAA-CCEE'!$B$8:$Z$270,23,0),"")</f>
        <v/>
      </c>
      <c r="BI66" s="291" t="str">
        <f>IFERROR(VLOOKUP(LEFT($J$3,2)&amp;C66,'RRAA-CCEE'!$B$8:$Z$270,24,0),"")</f>
        <v/>
      </c>
      <c r="BJ66" s="291" t="str">
        <f>IFERROR(VLOOKUP(LEFT($J$3,2)&amp;C66,'RRAA-CCEE'!$B$8:$Z$270,25,0),"")</f>
        <v/>
      </c>
    </row>
    <row r="67" spans="2:62">
      <c r="B67" s="432" t="str">
        <f>IFERROR(LEFT(VLOOKUP(LEFT($J$3,2)&amp;C67,'RRAA-CCEE'!$B$8:$E$270,4,0)),"")</f>
        <v/>
      </c>
      <c r="C67" s="318" t="s">
        <v>32</v>
      </c>
      <c r="D67" s="708" t="str">
        <f>IFERROR(VLOOKUP(LEFT($J$3,2)&amp;C67,'RRAA-CCEE'!$B$8:$D$270,3,0),"")</f>
        <v/>
      </c>
      <c r="E67" s="708"/>
      <c r="F67" s="708"/>
      <c r="G67" s="708"/>
      <c r="H67" s="708"/>
      <c r="I67" s="70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IFERROR(VLOOKUP(LEFT($J$3,2)&amp;C67,'RRAA-CCEE'!$B$8:$Z$270,6,0),"")</f>
        <v/>
      </c>
      <c r="AR67" s="291" t="str">
        <f>IFERROR(VLOOKUP(LEFT($J$3,2)&amp;C67,'RRAA-CCEE'!$B$8:$Z$270,7,0),"")</f>
        <v/>
      </c>
      <c r="AS67" s="291" t="str">
        <f>IFERROR(VLOOKUP(LEFT($J$3,2)&amp;C67,'RRAA-CCEE'!$B$8:$Z$270,8,0),"")</f>
        <v/>
      </c>
      <c r="AT67" s="291" t="str">
        <f>IFERROR(VLOOKUP(LEFT($J$3,2)&amp;C67,'RRAA-CCEE'!$B$8:$Z$270,9,0),"")</f>
        <v/>
      </c>
      <c r="AU67" s="291" t="str">
        <f>IFERROR(VLOOKUP(LEFT($J$3,2)&amp;C67,'RRAA-CCEE'!$B$8:$Z$270,10,0),"")</f>
        <v/>
      </c>
      <c r="AV67" s="291" t="str">
        <f>IFERROR(VLOOKUP(LEFT($J$3,2)&amp;C67,'RRAA-CCEE'!$B$8:$Z$270,11,0),"")</f>
        <v/>
      </c>
      <c r="AW67" s="291" t="str">
        <f>IFERROR(VLOOKUP(LEFT($J$3,2)&amp;C67,'RRAA-CCEE'!$B$8:$Z$270,12,0),"")</f>
        <v/>
      </c>
      <c r="AX67" s="291" t="str">
        <f>IFERROR(VLOOKUP(LEFT($J$3,2)&amp;C67,'RRAA-CCEE'!$B$8:$Z$270,13,0),"")</f>
        <v/>
      </c>
      <c r="AY67" s="291" t="str">
        <f>IFERROR(VLOOKUP(LEFT($J$3,2)&amp;C67,'RRAA-CCEE'!$B$8:$Z$270,14,0),"")</f>
        <v/>
      </c>
      <c r="AZ67" s="291" t="str">
        <f>IFERROR(VLOOKUP(LEFT($J$3,2)&amp;C67,'RRAA-CCEE'!$B$8:$Z$270,15,0),"")</f>
        <v/>
      </c>
      <c r="BA67" s="291" t="str">
        <f>IFERROR(VLOOKUP(LEFT($J$3,2)&amp;C67,'RRAA-CCEE'!$B$8:$Z$270,16,0),"")</f>
        <v/>
      </c>
      <c r="BB67" s="291" t="str">
        <f>IFERROR(VLOOKUP(LEFT($J$3,2)&amp;C67,'RRAA-CCEE'!$B$8:$Z$270,17,0),"")</f>
        <v/>
      </c>
      <c r="BC67" s="291" t="str">
        <f>IFERROR(VLOOKUP(LEFT($J$3,2)&amp;C67,'RRAA-CCEE'!$B$8:$Z$270,18,0),"")</f>
        <v/>
      </c>
      <c r="BD67" s="291" t="str">
        <f>IFERROR(VLOOKUP(LEFT($J$3,2)&amp;C67,'RRAA-CCEE'!$B$8:$Z$270,19,0),"")</f>
        <v/>
      </c>
      <c r="BE67" s="291" t="str">
        <f>IFERROR(VLOOKUP(LEFT($J$3,2)&amp;C67,'RRAA-CCEE'!$B$8:$Z$270,20,0),"")</f>
        <v/>
      </c>
      <c r="BF67" s="291" t="str">
        <f>IFERROR(VLOOKUP(LEFT($J$3,2)&amp;C67,'RRAA-CCEE'!$B$8:$Z$270,21,0),"")</f>
        <v/>
      </c>
      <c r="BG67" s="291" t="str">
        <f>IFERROR(VLOOKUP(LEFT($J$3,2)&amp;C67,'RRAA-CCEE'!$B$8:$Z$270,22,0),"")</f>
        <v/>
      </c>
      <c r="BH67" s="291" t="str">
        <f>IFERROR(VLOOKUP(LEFT($J$3,2)&amp;C67,'RRAA-CCEE'!$B$8:$Z$270,23,0),"")</f>
        <v/>
      </c>
      <c r="BI67" s="291" t="str">
        <f>IFERROR(VLOOKUP(LEFT($J$3,2)&amp;C67,'RRAA-CCEE'!$B$8:$Z$270,24,0),"")</f>
        <v/>
      </c>
      <c r="BJ67" s="291" t="str">
        <f>IFERROR(VLOOKUP(LEFT($J$3,2)&amp;C67,'RRAA-CCEE'!$B$8:$Z$270,25,0),"")</f>
        <v/>
      </c>
    </row>
    <row r="68" spans="2:62">
      <c r="B68" s="432" t="str">
        <f>IFERROR(LEFT(VLOOKUP(LEFT($J$3,2)&amp;C68,'RRAA-CCEE'!$B$8:$E$270,4,0)),"")</f>
        <v/>
      </c>
      <c r="C68" s="318" t="s">
        <v>33</v>
      </c>
      <c r="D68" s="708" t="str">
        <f>IFERROR(VLOOKUP(LEFT($J$3,2)&amp;C68,'RRAA-CCEE'!$B$8:$D$270,3,0),"")</f>
        <v/>
      </c>
      <c r="E68" s="708"/>
      <c r="F68" s="708"/>
      <c r="G68" s="708"/>
      <c r="H68" s="708"/>
      <c r="I68" s="70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IFERROR(VLOOKUP(LEFT($J$3,2)&amp;C68,'RRAA-CCEE'!$B$8:$Z$270,6,0),"")</f>
        <v/>
      </c>
      <c r="AR68" s="291" t="str">
        <f>IFERROR(VLOOKUP(LEFT($J$3,2)&amp;C68,'RRAA-CCEE'!$B$8:$Z$270,7,0),"")</f>
        <v/>
      </c>
      <c r="AS68" s="291" t="str">
        <f>IFERROR(VLOOKUP(LEFT($J$3,2)&amp;C68,'RRAA-CCEE'!$B$8:$Z$270,8,0),"")</f>
        <v/>
      </c>
      <c r="AT68" s="291" t="str">
        <f>IFERROR(VLOOKUP(LEFT($J$3,2)&amp;C68,'RRAA-CCEE'!$B$8:$Z$270,9,0),"")</f>
        <v/>
      </c>
      <c r="AU68" s="291" t="str">
        <f>IFERROR(VLOOKUP(LEFT($J$3,2)&amp;C68,'RRAA-CCEE'!$B$8:$Z$270,10,0),"")</f>
        <v/>
      </c>
      <c r="AV68" s="291" t="str">
        <f>IFERROR(VLOOKUP(LEFT($J$3,2)&amp;C68,'RRAA-CCEE'!$B$8:$Z$270,11,0),"")</f>
        <v/>
      </c>
      <c r="AW68" s="291" t="str">
        <f>IFERROR(VLOOKUP(LEFT($J$3,2)&amp;C68,'RRAA-CCEE'!$B$8:$Z$270,12,0),"")</f>
        <v/>
      </c>
      <c r="AX68" s="291" t="str">
        <f>IFERROR(VLOOKUP(LEFT($J$3,2)&amp;C68,'RRAA-CCEE'!$B$8:$Z$270,13,0),"")</f>
        <v/>
      </c>
      <c r="AY68" s="291" t="str">
        <f>IFERROR(VLOOKUP(LEFT($J$3,2)&amp;C68,'RRAA-CCEE'!$B$8:$Z$270,14,0),"")</f>
        <v/>
      </c>
      <c r="AZ68" s="291" t="str">
        <f>IFERROR(VLOOKUP(LEFT($J$3,2)&amp;C68,'RRAA-CCEE'!$B$8:$Z$270,15,0),"")</f>
        <v/>
      </c>
      <c r="BA68" s="291" t="str">
        <f>IFERROR(VLOOKUP(LEFT($J$3,2)&amp;C68,'RRAA-CCEE'!$B$8:$Z$270,16,0),"")</f>
        <v/>
      </c>
      <c r="BB68" s="291" t="str">
        <f>IFERROR(VLOOKUP(LEFT($J$3,2)&amp;C68,'RRAA-CCEE'!$B$8:$Z$270,17,0),"")</f>
        <v/>
      </c>
      <c r="BC68" s="291" t="str">
        <f>IFERROR(VLOOKUP(LEFT($J$3,2)&amp;C68,'RRAA-CCEE'!$B$8:$Z$270,18,0),"")</f>
        <v/>
      </c>
      <c r="BD68" s="291" t="str">
        <f>IFERROR(VLOOKUP(LEFT($J$3,2)&amp;C68,'RRAA-CCEE'!$B$8:$Z$270,19,0),"")</f>
        <v/>
      </c>
      <c r="BE68" s="291" t="str">
        <f>IFERROR(VLOOKUP(LEFT($J$3,2)&amp;C68,'RRAA-CCEE'!$B$8:$Z$270,20,0),"")</f>
        <v/>
      </c>
      <c r="BF68" s="291" t="str">
        <f>IFERROR(VLOOKUP(LEFT($J$3,2)&amp;C68,'RRAA-CCEE'!$B$8:$Z$270,21,0),"")</f>
        <v/>
      </c>
      <c r="BG68" s="291" t="str">
        <f>IFERROR(VLOOKUP(LEFT($J$3,2)&amp;C68,'RRAA-CCEE'!$B$8:$Z$270,22,0),"")</f>
        <v/>
      </c>
      <c r="BH68" s="291" t="str">
        <f>IFERROR(VLOOKUP(LEFT($J$3,2)&amp;C68,'RRAA-CCEE'!$B$8:$Z$270,23,0),"")</f>
        <v/>
      </c>
      <c r="BI68" s="291" t="str">
        <f>IFERROR(VLOOKUP(LEFT($J$3,2)&amp;C68,'RRAA-CCEE'!$B$8:$Z$270,24,0),"")</f>
        <v/>
      </c>
      <c r="BJ68" s="291" t="str">
        <f>IFERROR(VLOOKUP(LEFT($J$3,2)&amp;C68,'RRAA-CCEE'!$B$8:$Z$270,25,0),"")</f>
        <v/>
      </c>
    </row>
    <row r="69" spans="2:62">
      <c r="B69" s="432" t="str">
        <f>IFERROR(LEFT(VLOOKUP(LEFT($J$3,2)&amp;C69,'RRAA-CCEE'!$B$8:$E$270,4,0)),"")</f>
        <v/>
      </c>
      <c r="C69" s="318" t="s">
        <v>34</v>
      </c>
      <c r="D69" s="708" t="str">
        <f>IFERROR(VLOOKUP(LEFT($J$3,2)&amp;C69,'RRAA-CCEE'!$B$8:$D$270,3,0),"")</f>
        <v/>
      </c>
      <c r="E69" s="708"/>
      <c r="F69" s="708"/>
      <c r="G69" s="708"/>
      <c r="H69" s="708"/>
      <c r="I69" s="70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IFERROR(VLOOKUP(LEFT($J$3,2)&amp;C69,'RRAA-CCEE'!$B$8:$Z$270,6,0),"")</f>
        <v/>
      </c>
      <c r="AR69" s="291" t="str">
        <f>IFERROR(VLOOKUP(LEFT($J$3,2)&amp;C69,'RRAA-CCEE'!$B$8:$Z$270,7,0),"")</f>
        <v/>
      </c>
      <c r="AS69" s="291" t="str">
        <f>IFERROR(VLOOKUP(LEFT($J$3,2)&amp;C69,'RRAA-CCEE'!$B$8:$Z$270,8,0),"")</f>
        <v/>
      </c>
      <c r="AT69" s="291" t="str">
        <f>IFERROR(VLOOKUP(LEFT($J$3,2)&amp;C69,'RRAA-CCEE'!$B$8:$Z$270,9,0),"")</f>
        <v/>
      </c>
      <c r="AU69" s="291" t="str">
        <f>IFERROR(VLOOKUP(LEFT($J$3,2)&amp;C69,'RRAA-CCEE'!$B$8:$Z$270,10,0),"")</f>
        <v/>
      </c>
      <c r="AV69" s="291" t="str">
        <f>IFERROR(VLOOKUP(LEFT($J$3,2)&amp;C69,'RRAA-CCEE'!$B$8:$Z$270,11,0),"")</f>
        <v/>
      </c>
      <c r="AW69" s="291" t="str">
        <f>IFERROR(VLOOKUP(LEFT($J$3,2)&amp;C69,'RRAA-CCEE'!$B$8:$Z$270,12,0),"")</f>
        <v/>
      </c>
      <c r="AX69" s="291" t="str">
        <f>IFERROR(VLOOKUP(LEFT($J$3,2)&amp;C69,'RRAA-CCEE'!$B$8:$Z$270,13,0),"")</f>
        <v/>
      </c>
      <c r="AY69" s="291" t="str">
        <f>IFERROR(VLOOKUP(LEFT($J$3,2)&amp;C69,'RRAA-CCEE'!$B$8:$Z$270,14,0),"")</f>
        <v/>
      </c>
      <c r="AZ69" s="291" t="str">
        <f>IFERROR(VLOOKUP(LEFT($J$3,2)&amp;C69,'RRAA-CCEE'!$B$8:$Z$270,15,0),"")</f>
        <v/>
      </c>
      <c r="BA69" s="291" t="str">
        <f>IFERROR(VLOOKUP(LEFT($J$3,2)&amp;C69,'RRAA-CCEE'!$B$8:$Z$270,16,0),"")</f>
        <v/>
      </c>
      <c r="BB69" s="291" t="str">
        <f>IFERROR(VLOOKUP(LEFT($J$3,2)&amp;C69,'RRAA-CCEE'!$B$8:$Z$270,17,0),"")</f>
        <v/>
      </c>
      <c r="BC69" s="291" t="str">
        <f>IFERROR(VLOOKUP(LEFT($J$3,2)&amp;C69,'RRAA-CCEE'!$B$8:$Z$270,18,0),"")</f>
        <v/>
      </c>
      <c r="BD69" s="291" t="str">
        <f>IFERROR(VLOOKUP(LEFT($J$3,2)&amp;C69,'RRAA-CCEE'!$B$8:$Z$270,19,0),"")</f>
        <v/>
      </c>
      <c r="BE69" s="291" t="str">
        <f>IFERROR(VLOOKUP(LEFT($J$3,2)&amp;C69,'RRAA-CCEE'!$B$8:$Z$270,20,0),"")</f>
        <v/>
      </c>
      <c r="BF69" s="291" t="str">
        <f>IFERROR(VLOOKUP(LEFT($J$3,2)&amp;C69,'RRAA-CCEE'!$B$8:$Z$270,21,0),"")</f>
        <v/>
      </c>
      <c r="BG69" s="291" t="str">
        <f>IFERROR(VLOOKUP(LEFT($J$3,2)&amp;C69,'RRAA-CCEE'!$B$8:$Z$270,22,0),"")</f>
        <v/>
      </c>
      <c r="BH69" s="291" t="str">
        <f>IFERROR(VLOOKUP(LEFT($J$3,2)&amp;C69,'RRAA-CCEE'!$B$8:$Z$270,23,0),"")</f>
        <v/>
      </c>
      <c r="BI69" s="291" t="str">
        <f>IFERROR(VLOOKUP(LEFT($J$3,2)&amp;C69,'RRAA-CCEE'!$B$8:$Z$270,24,0),"")</f>
        <v/>
      </c>
      <c r="BJ69" s="291" t="str">
        <f>IFERROR(VLOOKUP(LEFT($J$3,2)&amp;C69,'RRAA-CCEE'!$B$8:$Z$270,25,0),"")</f>
        <v/>
      </c>
    </row>
    <row r="70" spans="2:62">
      <c r="B70" s="432" t="str">
        <f>IFERROR(LEFT(VLOOKUP(LEFT($J$3,2)&amp;C70,'RRAA-CCEE'!$B$8:$E$270,4,0)),"")</f>
        <v/>
      </c>
      <c r="C70" s="318" t="s">
        <v>35</v>
      </c>
      <c r="D70" s="708" t="str">
        <f>IFERROR(VLOOKUP(LEFT($J$3,2)&amp;C70,'RRAA-CCEE'!$B$8:$D$270,3,0),"")</f>
        <v/>
      </c>
      <c r="E70" s="708"/>
      <c r="F70" s="708"/>
      <c r="G70" s="708"/>
      <c r="H70" s="708"/>
      <c r="I70" s="70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IFERROR(VLOOKUP(LEFT($J$3,2)&amp;C70,'RRAA-CCEE'!$B$8:$Z$270,6,0),"")</f>
        <v/>
      </c>
      <c r="AR70" s="291" t="str">
        <f>IFERROR(VLOOKUP(LEFT($J$3,2)&amp;C70,'RRAA-CCEE'!$B$8:$Z$270,7,0),"")</f>
        <v/>
      </c>
      <c r="AS70" s="291" t="str">
        <f>IFERROR(VLOOKUP(LEFT($J$3,2)&amp;C70,'RRAA-CCEE'!$B$8:$Z$270,8,0),"")</f>
        <v/>
      </c>
      <c r="AT70" s="291" t="str">
        <f>IFERROR(VLOOKUP(LEFT($J$3,2)&amp;C70,'RRAA-CCEE'!$B$8:$Z$270,9,0),"")</f>
        <v/>
      </c>
      <c r="AU70" s="291" t="str">
        <f>IFERROR(VLOOKUP(LEFT($J$3,2)&amp;C70,'RRAA-CCEE'!$B$8:$Z$270,10,0),"")</f>
        <v/>
      </c>
      <c r="AV70" s="291" t="str">
        <f>IFERROR(VLOOKUP(LEFT($J$3,2)&amp;C70,'RRAA-CCEE'!$B$8:$Z$270,11,0),"")</f>
        <v/>
      </c>
      <c r="AW70" s="291" t="str">
        <f>IFERROR(VLOOKUP(LEFT($J$3,2)&amp;C70,'RRAA-CCEE'!$B$8:$Z$270,12,0),"")</f>
        <v/>
      </c>
      <c r="AX70" s="291" t="str">
        <f>IFERROR(VLOOKUP(LEFT($J$3,2)&amp;C70,'RRAA-CCEE'!$B$8:$Z$270,13,0),"")</f>
        <v/>
      </c>
      <c r="AY70" s="291" t="str">
        <f>IFERROR(VLOOKUP(LEFT($J$3,2)&amp;C70,'RRAA-CCEE'!$B$8:$Z$270,14,0),"")</f>
        <v/>
      </c>
      <c r="AZ70" s="291" t="str">
        <f>IFERROR(VLOOKUP(LEFT($J$3,2)&amp;C70,'RRAA-CCEE'!$B$8:$Z$270,15,0),"")</f>
        <v/>
      </c>
      <c r="BA70" s="291" t="str">
        <f>IFERROR(VLOOKUP(LEFT($J$3,2)&amp;C70,'RRAA-CCEE'!$B$8:$Z$270,16,0),"")</f>
        <v/>
      </c>
      <c r="BB70" s="291" t="str">
        <f>IFERROR(VLOOKUP(LEFT($J$3,2)&amp;C70,'RRAA-CCEE'!$B$8:$Z$270,17,0),"")</f>
        <v/>
      </c>
      <c r="BC70" s="291" t="str">
        <f>IFERROR(VLOOKUP(LEFT($J$3,2)&amp;C70,'RRAA-CCEE'!$B$8:$Z$270,18,0),"")</f>
        <v/>
      </c>
      <c r="BD70" s="291" t="str">
        <f>IFERROR(VLOOKUP(LEFT($J$3,2)&amp;C70,'RRAA-CCEE'!$B$8:$Z$270,19,0),"")</f>
        <v/>
      </c>
      <c r="BE70" s="291" t="str">
        <f>IFERROR(VLOOKUP(LEFT($J$3,2)&amp;C70,'RRAA-CCEE'!$B$8:$Z$270,20,0),"")</f>
        <v/>
      </c>
      <c r="BF70" s="291" t="str">
        <f>IFERROR(VLOOKUP(LEFT($J$3,2)&amp;C70,'RRAA-CCEE'!$B$8:$Z$270,21,0),"")</f>
        <v/>
      </c>
      <c r="BG70" s="291" t="str">
        <f>IFERROR(VLOOKUP(LEFT($J$3,2)&amp;C70,'RRAA-CCEE'!$B$8:$Z$270,22,0),"")</f>
        <v/>
      </c>
      <c r="BH70" s="291" t="str">
        <f>IFERROR(VLOOKUP(LEFT($J$3,2)&amp;C70,'RRAA-CCEE'!$B$8:$Z$270,23,0),"")</f>
        <v/>
      </c>
      <c r="BI70" s="291" t="str">
        <f>IFERROR(VLOOKUP(LEFT($J$3,2)&amp;C70,'RRAA-CCEE'!$B$8:$Z$270,24,0),"")</f>
        <v/>
      </c>
      <c r="BJ70" s="291" t="str">
        <f>IFERROR(VLOOKUP(LEFT($J$3,2)&amp;C70,'RRAA-CCEE'!$B$8:$Z$270,25,0),"")</f>
        <v/>
      </c>
    </row>
    <row r="71" spans="2:62">
      <c r="B71" s="432" t="str">
        <f>IFERROR(LEFT(VLOOKUP(LEFT($J$3,2)&amp;C71,'RRAA-CCEE'!$B$8:$E$270,4,0)),"")</f>
        <v/>
      </c>
      <c r="C71" s="318" t="s">
        <v>36</v>
      </c>
      <c r="D71" s="708" t="str">
        <f>IFERROR(VLOOKUP(LEFT($J$3,2)&amp;C71,'RRAA-CCEE'!$B$8:$D$270,3,0),"")</f>
        <v/>
      </c>
      <c r="E71" s="708"/>
      <c r="F71" s="708"/>
      <c r="G71" s="708"/>
      <c r="H71" s="708"/>
      <c r="I71" s="70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IFERROR(VLOOKUP(LEFT($J$3,2)&amp;C71,'RRAA-CCEE'!$B$8:$Z$270,6,0),"")</f>
        <v/>
      </c>
      <c r="AR71" s="291" t="str">
        <f>IFERROR(VLOOKUP(LEFT($J$3,2)&amp;C71,'RRAA-CCEE'!$B$8:$Z$270,7,0),"")</f>
        <v/>
      </c>
      <c r="AS71" s="291" t="str">
        <f>IFERROR(VLOOKUP(LEFT($J$3,2)&amp;C71,'RRAA-CCEE'!$B$8:$Z$270,8,0),"")</f>
        <v/>
      </c>
      <c r="AT71" s="291" t="str">
        <f>IFERROR(VLOOKUP(LEFT($J$3,2)&amp;C71,'RRAA-CCEE'!$B$8:$Z$270,9,0),"")</f>
        <v/>
      </c>
      <c r="AU71" s="291" t="str">
        <f>IFERROR(VLOOKUP(LEFT($J$3,2)&amp;C71,'RRAA-CCEE'!$B$8:$Z$270,10,0),"")</f>
        <v/>
      </c>
      <c r="AV71" s="291" t="str">
        <f>IFERROR(VLOOKUP(LEFT($J$3,2)&amp;C71,'RRAA-CCEE'!$B$8:$Z$270,11,0),"")</f>
        <v/>
      </c>
      <c r="AW71" s="291" t="str">
        <f>IFERROR(VLOOKUP(LEFT($J$3,2)&amp;C71,'RRAA-CCEE'!$B$8:$Z$270,12,0),"")</f>
        <v/>
      </c>
      <c r="AX71" s="291" t="str">
        <f>IFERROR(VLOOKUP(LEFT($J$3,2)&amp;C71,'RRAA-CCEE'!$B$8:$Z$270,13,0),"")</f>
        <v/>
      </c>
      <c r="AY71" s="291" t="str">
        <f>IFERROR(VLOOKUP(LEFT($J$3,2)&amp;C71,'RRAA-CCEE'!$B$8:$Z$270,14,0),"")</f>
        <v/>
      </c>
      <c r="AZ71" s="291" t="str">
        <f>IFERROR(VLOOKUP(LEFT($J$3,2)&amp;C71,'RRAA-CCEE'!$B$8:$Z$270,15,0),"")</f>
        <v/>
      </c>
      <c r="BA71" s="291" t="str">
        <f>IFERROR(VLOOKUP(LEFT($J$3,2)&amp;C71,'RRAA-CCEE'!$B$8:$Z$270,16,0),"")</f>
        <v/>
      </c>
      <c r="BB71" s="291" t="str">
        <f>IFERROR(VLOOKUP(LEFT($J$3,2)&amp;C71,'RRAA-CCEE'!$B$8:$Z$270,17,0),"")</f>
        <v/>
      </c>
      <c r="BC71" s="291" t="str">
        <f>IFERROR(VLOOKUP(LEFT($J$3,2)&amp;C71,'RRAA-CCEE'!$B$8:$Z$270,18,0),"")</f>
        <v/>
      </c>
      <c r="BD71" s="291" t="str">
        <f>IFERROR(VLOOKUP(LEFT($J$3,2)&amp;C71,'RRAA-CCEE'!$B$8:$Z$270,19,0),"")</f>
        <v/>
      </c>
      <c r="BE71" s="291" t="str">
        <f>IFERROR(VLOOKUP(LEFT($J$3,2)&amp;C71,'RRAA-CCEE'!$B$8:$Z$270,20,0),"")</f>
        <v/>
      </c>
      <c r="BF71" s="291" t="str">
        <f>IFERROR(VLOOKUP(LEFT($J$3,2)&amp;C71,'RRAA-CCEE'!$B$8:$Z$270,21,0),"")</f>
        <v/>
      </c>
      <c r="BG71" s="291" t="str">
        <f>IFERROR(VLOOKUP(LEFT($J$3,2)&amp;C71,'RRAA-CCEE'!$B$8:$Z$270,22,0),"")</f>
        <v/>
      </c>
      <c r="BH71" s="291" t="str">
        <f>IFERROR(VLOOKUP(LEFT($J$3,2)&amp;C71,'RRAA-CCEE'!$B$8:$Z$270,23,0),"")</f>
        <v/>
      </c>
      <c r="BI71" s="291" t="str">
        <f>IFERROR(VLOOKUP(LEFT($J$3,2)&amp;C71,'RRAA-CCEE'!$B$8:$Z$270,24,0),"")</f>
        <v/>
      </c>
      <c r="BJ71" s="291" t="str">
        <f>IFERROR(VLOOKUP(LEFT($J$3,2)&amp;C71,'RRAA-CCEE'!$B$8:$Z$270,25,0),"")</f>
        <v/>
      </c>
    </row>
    <row r="72" spans="2:62">
      <c r="B72" s="432" t="str">
        <f>IFERROR(LEFT(VLOOKUP(LEFT($J$3,2)&amp;C72,'RRAA-CCEE'!$B$8:$E$270,4,0)),"")</f>
        <v/>
      </c>
      <c r="C72" s="318" t="s">
        <v>37</v>
      </c>
      <c r="D72" s="708" t="str">
        <f>IFERROR(VLOOKUP(LEFT($J$3,2)&amp;C72,'RRAA-CCEE'!$B$8:$D$270,3,0),"")</f>
        <v/>
      </c>
      <c r="E72" s="708"/>
      <c r="F72" s="708"/>
      <c r="G72" s="708"/>
      <c r="H72" s="708"/>
      <c r="I72" s="70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IFERROR(VLOOKUP(LEFT($J$3,2)&amp;C72,'RRAA-CCEE'!$B$8:$Z$270,6,0),"")</f>
        <v/>
      </c>
      <c r="AR72" s="291" t="str">
        <f>IFERROR(VLOOKUP(LEFT($J$3,2)&amp;C72,'RRAA-CCEE'!$B$8:$Z$270,7,0),"")</f>
        <v/>
      </c>
      <c r="AS72" s="291" t="str">
        <f>IFERROR(VLOOKUP(LEFT($J$3,2)&amp;C72,'RRAA-CCEE'!$B$8:$Z$270,8,0),"")</f>
        <v/>
      </c>
      <c r="AT72" s="291" t="str">
        <f>IFERROR(VLOOKUP(LEFT($J$3,2)&amp;C72,'RRAA-CCEE'!$B$8:$Z$270,9,0),"")</f>
        <v/>
      </c>
      <c r="AU72" s="291" t="str">
        <f>IFERROR(VLOOKUP(LEFT($J$3,2)&amp;C72,'RRAA-CCEE'!$B$8:$Z$270,10,0),"")</f>
        <v/>
      </c>
      <c r="AV72" s="291" t="str">
        <f>IFERROR(VLOOKUP(LEFT($J$3,2)&amp;C72,'RRAA-CCEE'!$B$8:$Z$270,11,0),"")</f>
        <v/>
      </c>
      <c r="AW72" s="291" t="str">
        <f>IFERROR(VLOOKUP(LEFT($J$3,2)&amp;C72,'RRAA-CCEE'!$B$8:$Z$270,12,0),"")</f>
        <v/>
      </c>
      <c r="AX72" s="291" t="str">
        <f>IFERROR(VLOOKUP(LEFT($J$3,2)&amp;C72,'RRAA-CCEE'!$B$8:$Z$270,13,0),"")</f>
        <v/>
      </c>
      <c r="AY72" s="291" t="str">
        <f>IFERROR(VLOOKUP(LEFT($J$3,2)&amp;C72,'RRAA-CCEE'!$B$8:$Z$270,14,0),"")</f>
        <v/>
      </c>
      <c r="AZ72" s="291" t="str">
        <f>IFERROR(VLOOKUP(LEFT($J$3,2)&amp;C72,'RRAA-CCEE'!$B$8:$Z$270,15,0),"")</f>
        <v/>
      </c>
      <c r="BA72" s="291" t="str">
        <f>IFERROR(VLOOKUP(LEFT($J$3,2)&amp;C72,'RRAA-CCEE'!$B$8:$Z$270,16,0),"")</f>
        <v/>
      </c>
      <c r="BB72" s="291" t="str">
        <f>IFERROR(VLOOKUP(LEFT($J$3,2)&amp;C72,'RRAA-CCEE'!$B$8:$Z$270,17,0),"")</f>
        <v/>
      </c>
      <c r="BC72" s="291" t="str">
        <f>IFERROR(VLOOKUP(LEFT($J$3,2)&amp;C72,'RRAA-CCEE'!$B$8:$Z$270,18,0),"")</f>
        <v/>
      </c>
      <c r="BD72" s="291" t="str">
        <f>IFERROR(VLOOKUP(LEFT($J$3,2)&amp;C72,'RRAA-CCEE'!$B$8:$Z$270,19,0),"")</f>
        <v/>
      </c>
      <c r="BE72" s="291" t="str">
        <f>IFERROR(VLOOKUP(LEFT($J$3,2)&amp;C72,'RRAA-CCEE'!$B$8:$Z$270,20,0),"")</f>
        <v/>
      </c>
      <c r="BF72" s="291" t="str">
        <f>IFERROR(VLOOKUP(LEFT($J$3,2)&amp;C72,'RRAA-CCEE'!$B$8:$Z$270,21,0),"")</f>
        <v/>
      </c>
      <c r="BG72" s="291" t="str">
        <f>IFERROR(VLOOKUP(LEFT($J$3,2)&amp;C72,'RRAA-CCEE'!$B$8:$Z$270,22,0),"")</f>
        <v/>
      </c>
      <c r="BH72" s="291" t="str">
        <f>IFERROR(VLOOKUP(LEFT($J$3,2)&amp;C72,'RRAA-CCEE'!$B$8:$Z$270,23,0),"")</f>
        <v/>
      </c>
      <c r="BI72" s="291" t="str">
        <f>IFERROR(VLOOKUP(LEFT($J$3,2)&amp;C72,'RRAA-CCEE'!$B$8:$Z$270,24,0),"")</f>
        <v/>
      </c>
      <c r="BJ72" s="291" t="str">
        <f>IFERROR(VLOOKUP(LEFT($J$3,2)&amp;C72,'RRAA-CCEE'!$B$8:$Z$270,25,0),"")</f>
        <v/>
      </c>
    </row>
    <row r="73" spans="2:62">
      <c r="B73" s="432" t="str">
        <f>IFERROR(LEFT(VLOOKUP(LEFT($J$3,2)&amp;C73,'RRAA-CCEE'!$B$8:$E$270,4,0)),"")</f>
        <v/>
      </c>
      <c r="C73" s="318" t="s">
        <v>38</v>
      </c>
      <c r="D73" s="708" t="str">
        <f>IFERROR(VLOOKUP(LEFT($J$3,2)&amp;C73,'RRAA-CCEE'!$B$8:$D$270,3,0),"")</f>
        <v/>
      </c>
      <c r="E73" s="708"/>
      <c r="F73" s="708"/>
      <c r="G73" s="708"/>
      <c r="H73" s="708"/>
      <c r="I73" s="70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IFERROR(VLOOKUP(LEFT($J$3,2)&amp;C73,'RRAA-CCEE'!$B$8:$Z$270,6,0),"")</f>
        <v/>
      </c>
      <c r="AR73" s="291" t="str">
        <f>IFERROR(VLOOKUP(LEFT($J$3,2)&amp;C73,'RRAA-CCEE'!$B$8:$Z$270,7,0),"")</f>
        <v/>
      </c>
      <c r="AS73" s="291" t="str">
        <f>IFERROR(VLOOKUP(LEFT($J$3,2)&amp;C73,'RRAA-CCEE'!$B$8:$Z$270,8,0),"")</f>
        <v/>
      </c>
      <c r="AT73" s="291" t="str">
        <f>IFERROR(VLOOKUP(LEFT($J$3,2)&amp;C73,'RRAA-CCEE'!$B$8:$Z$270,9,0),"")</f>
        <v/>
      </c>
      <c r="AU73" s="291" t="str">
        <f>IFERROR(VLOOKUP(LEFT($J$3,2)&amp;C73,'RRAA-CCEE'!$B$8:$Z$270,10,0),"")</f>
        <v/>
      </c>
      <c r="AV73" s="291" t="str">
        <f>IFERROR(VLOOKUP(LEFT($J$3,2)&amp;C73,'RRAA-CCEE'!$B$8:$Z$270,11,0),"")</f>
        <v/>
      </c>
      <c r="AW73" s="291" t="str">
        <f>IFERROR(VLOOKUP(LEFT($J$3,2)&amp;C73,'RRAA-CCEE'!$B$8:$Z$270,12,0),"")</f>
        <v/>
      </c>
      <c r="AX73" s="291" t="str">
        <f>IFERROR(VLOOKUP(LEFT($J$3,2)&amp;C73,'RRAA-CCEE'!$B$8:$Z$270,13,0),"")</f>
        <v/>
      </c>
      <c r="AY73" s="291" t="str">
        <f>IFERROR(VLOOKUP(LEFT($J$3,2)&amp;C73,'RRAA-CCEE'!$B$8:$Z$270,14,0),"")</f>
        <v/>
      </c>
      <c r="AZ73" s="291" t="str">
        <f>IFERROR(VLOOKUP(LEFT($J$3,2)&amp;C73,'RRAA-CCEE'!$B$8:$Z$270,15,0),"")</f>
        <v/>
      </c>
      <c r="BA73" s="291" t="str">
        <f>IFERROR(VLOOKUP(LEFT($J$3,2)&amp;C73,'RRAA-CCEE'!$B$8:$Z$270,16,0),"")</f>
        <v/>
      </c>
      <c r="BB73" s="291" t="str">
        <f>IFERROR(VLOOKUP(LEFT($J$3,2)&amp;C73,'RRAA-CCEE'!$B$8:$Z$270,17,0),"")</f>
        <v/>
      </c>
      <c r="BC73" s="291" t="str">
        <f>IFERROR(VLOOKUP(LEFT($J$3,2)&amp;C73,'RRAA-CCEE'!$B$8:$Z$270,18,0),"")</f>
        <v/>
      </c>
      <c r="BD73" s="291" t="str">
        <f>IFERROR(VLOOKUP(LEFT($J$3,2)&amp;C73,'RRAA-CCEE'!$B$8:$Z$270,19,0),"")</f>
        <v/>
      </c>
      <c r="BE73" s="291" t="str">
        <f>IFERROR(VLOOKUP(LEFT($J$3,2)&amp;C73,'RRAA-CCEE'!$B$8:$Z$270,20,0),"")</f>
        <v/>
      </c>
      <c r="BF73" s="291" t="str">
        <f>IFERROR(VLOOKUP(LEFT($J$3,2)&amp;C73,'RRAA-CCEE'!$B$8:$Z$270,21,0),"")</f>
        <v/>
      </c>
      <c r="BG73" s="291" t="str">
        <f>IFERROR(VLOOKUP(LEFT($J$3,2)&amp;C73,'RRAA-CCEE'!$B$8:$Z$270,22,0),"")</f>
        <v/>
      </c>
      <c r="BH73" s="291" t="str">
        <f>IFERROR(VLOOKUP(LEFT($J$3,2)&amp;C73,'RRAA-CCEE'!$B$8:$Z$270,23,0),"")</f>
        <v/>
      </c>
      <c r="BI73" s="291" t="str">
        <f>IFERROR(VLOOKUP(LEFT($J$3,2)&amp;C73,'RRAA-CCEE'!$B$8:$Z$270,24,0),"")</f>
        <v/>
      </c>
      <c r="BJ73" s="291" t="str">
        <f>IFERROR(VLOOKUP(LEFT($J$3,2)&amp;C73,'RRAA-CCEE'!$B$8:$Z$270,25,0),"")</f>
        <v/>
      </c>
    </row>
    <row r="74" spans="2:62">
      <c r="B74" s="432" t="str">
        <f>IFERROR(LEFT(VLOOKUP(LEFT($J$3,2)&amp;C74,'RRAA-CCEE'!$B$8:$E$270,4,0)),"")</f>
        <v/>
      </c>
      <c r="C74" s="318" t="s">
        <v>39</v>
      </c>
      <c r="D74" s="708" t="str">
        <f>IFERROR(VLOOKUP(LEFT($J$3,2)&amp;C74,'RRAA-CCEE'!$B$8:$D$270,3,0),"")</f>
        <v/>
      </c>
      <c r="E74" s="708"/>
      <c r="F74" s="708"/>
      <c r="G74" s="708"/>
      <c r="H74" s="708"/>
      <c r="I74" s="70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IFERROR(VLOOKUP(LEFT($J$3,2)&amp;C74,'RRAA-CCEE'!$B$8:$Z$270,6,0),"")</f>
        <v/>
      </c>
      <c r="AR74" s="291" t="str">
        <f>IFERROR(VLOOKUP(LEFT($J$3,2)&amp;C74,'RRAA-CCEE'!$B$8:$Z$270,7,0),"")</f>
        <v/>
      </c>
      <c r="AS74" s="291" t="str">
        <f>IFERROR(VLOOKUP(LEFT($J$3,2)&amp;C74,'RRAA-CCEE'!$B$8:$Z$270,8,0),"")</f>
        <v/>
      </c>
      <c r="AT74" s="291" t="str">
        <f>IFERROR(VLOOKUP(LEFT($J$3,2)&amp;C74,'RRAA-CCEE'!$B$8:$Z$270,9,0),"")</f>
        <v/>
      </c>
      <c r="AU74" s="291" t="str">
        <f>IFERROR(VLOOKUP(LEFT($J$3,2)&amp;C74,'RRAA-CCEE'!$B$8:$Z$270,10,0),"")</f>
        <v/>
      </c>
      <c r="AV74" s="291" t="str">
        <f>IFERROR(VLOOKUP(LEFT($J$3,2)&amp;C74,'RRAA-CCEE'!$B$8:$Z$270,11,0),"")</f>
        <v/>
      </c>
      <c r="AW74" s="291" t="str">
        <f>IFERROR(VLOOKUP(LEFT($J$3,2)&amp;C74,'RRAA-CCEE'!$B$8:$Z$270,12,0),"")</f>
        <v/>
      </c>
      <c r="AX74" s="291" t="str">
        <f>IFERROR(VLOOKUP(LEFT($J$3,2)&amp;C74,'RRAA-CCEE'!$B$8:$Z$270,13,0),"")</f>
        <v/>
      </c>
      <c r="AY74" s="291" t="str">
        <f>IFERROR(VLOOKUP(LEFT($J$3,2)&amp;C74,'RRAA-CCEE'!$B$8:$Z$270,14,0),"")</f>
        <v/>
      </c>
      <c r="AZ74" s="291" t="str">
        <f>IFERROR(VLOOKUP(LEFT($J$3,2)&amp;C74,'RRAA-CCEE'!$B$8:$Z$270,15,0),"")</f>
        <v/>
      </c>
      <c r="BA74" s="291" t="str">
        <f>IFERROR(VLOOKUP(LEFT($J$3,2)&amp;C74,'RRAA-CCEE'!$B$8:$Z$270,16,0),"")</f>
        <v/>
      </c>
      <c r="BB74" s="291" t="str">
        <f>IFERROR(VLOOKUP(LEFT($J$3,2)&amp;C74,'RRAA-CCEE'!$B$8:$Z$270,17,0),"")</f>
        <v/>
      </c>
      <c r="BC74" s="291" t="str">
        <f>IFERROR(VLOOKUP(LEFT($J$3,2)&amp;C74,'RRAA-CCEE'!$B$8:$Z$270,18,0),"")</f>
        <v/>
      </c>
      <c r="BD74" s="291" t="str">
        <f>IFERROR(VLOOKUP(LEFT($J$3,2)&amp;C74,'RRAA-CCEE'!$B$8:$Z$270,19,0),"")</f>
        <v/>
      </c>
      <c r="BE74" s="291" t="str">
        <f>IFERROR(VLOOKUP(LEFT($J$3,2)&amp;C74,'RRAA-CCEE'!$B$8:$Z$270,20,0),"")</f>
        <v/>
      </c>
      <c r="BF74" s="291" t="str">
        <f>IFERROR(VLOOKUP(LEFT($J$3,2)&amp;C74,'RRAA-CCEE'!$B$8:$Z$270,21,0),"")</f>
        <v/>
      </c>
      <c r="BG74" s="291" t="str">
        <f>IFERROR(VLOOKUP(LEFT($J$3,2)&amp;C74,'RRAA-CCEE'!$B$8:$Z$270,22,0),"")</f>
        <v/>
      </c>
      <c r="BH74" s="291" t="str">
        <f>IFERROR(VLOOKUP(LEFT($J$3,2)&amp;C74,'RRAA-CCEE'!$B$8:$Z$270,23,0),"")</f>
        <v/>
      </c>
      <c r="BI74" s="291" t="str">
        <f>IFERROR(VLOOKUP(LEFT($J$3,2)&amp;C74,'RRAA-CCEE'!$B$8:$Z$270,24,0),"")</f>
        <v/>
      </c>
      <c r="BJ74" s="291" t="str">
        <f>IFERROR(VLOOKUP(LEFT($J$3,2)&amp;C74,'RRAA-CCEE'!$B$8:$Z$270,25,0),"")</f>
        <v/>
      </c>
    </row>
    <row r="75" spans="2:62">
      <c r="B75" s="432" t="str">
        <f>IFERROR(LEFT(VLOOKUP(LEFT($J$3,2)&amp;C75,'RRAA-CCEE'!$B$8:$E$270,4,0)),"")</f>
        <v/>
      </c>
      <c r="C75" s="318" t="s">
        <v>5</v>
      </c>
      <c r="D75" s="708" t="str">
        <f>IFERROR(VLOOKUP(LEFT($J$3,2)&amp;C75,'RRAA-CCEE'!$B$8:$D$270,3,0),"")</f>
        <v/>
      </c>
      <c r="E75" s="708"/>
      <c r="F75" s="708"/>
      <c r="G75" s="708"/>
      <c r="H75" s="708"/>
      <c r="I75" s="70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IFERROR(VLOOKUP(LEFT($J$3,2)&amp;C75,'RRAA-CCEE'!$B$8:$Z$270,6,0),"")</f>
        <v/>
      </c>
      <c r="AR75" s="291" t="str">
        <f>IFERROR(VLOOKUP(LEFT($J$3,2)&amp;C75,'RRAA-CCEE'!$B$8:$Z$270,7,0),"")</f>
        <v/>
      </c>
      <c r="AS75" s="291" t="str">
        <f>IFERROR(VLOOKUP(LEFT($J$3,2)&amp;C75,'RRAA-CCEE'!$B$8:$Z$270,8,0),"")</f>
        <v/>
      </c>
      <c r="AT75" s="291" t="str">
        <f>IFERROR(VLOOKUP(LEFT($J$3,2)&amp;C75,'RRAA-CCEE'!$B$8:$Z$270,9,0),"")</f>
        <v/>
      </c>
      <c r="AU75" s="291" t="str">
        <f>IFERROR(VLOOKUP(LEFT($J$3,2)&amp;C75,'RRAA-CCEE'!$B$8:$Z$270,10,0),"")</f>
        <v/>
      </c>
      <c r="AV75" s="291" t="str">
        <f>IFERROR(VLOOKUP(LEFT($J$3,2)&amp;C75,'RRAA-CCEE'!$B$8:$Z$270,11,0),"")</f>
        <v/>
      </c>
      <c r="AW75" s="291" t="str">
        <f>IFERROR(VLOOKUP(LEFT($J$3,2)&amp;C75,'RRAA-CCEE'!$B$8:$Z$270,12,0),"")</f>
        <v/>
      </c>
      <c r="AX75" s="291" t="str">
        <f>IFERROR(VLOOKUP(LEFT($J$3,2)&amp;C75,'RRAA-CCEE'!$B$8:$Z$270,13,0),"")</f>
        <v/>
      </c>
      <c r="AY75" s="291" t="str">
        <f>IFERROR(VLOOKUP(LEFT($J$3,2)&amp;C75,'RRAA-CCEE'!$B$8:$Z$270,14,0),"")</f>
        <v/>
      </c>
      <c r="AZ75" s="291" t="str">
        <f>IFERROR(VLOOKUP(LEFT($J$3,2)&amp;C75,'RRAA-CCEE'!$B$8:$Z$270,15,0),"")</f>
        <v/>
      </c>
      <c r="BA75" s="291" t="str">
        <f>IFERROR(VLOOKUP(LEFT($J$3,2)&amp;C75,'RRAA-CCEE'!$B$8:$Z$270,16,0),"")</f>
        <v/>
      </c>
      <c r="BB75" s="291" t="str">
        <f>IFERROR(VLOOKUP(LEFT($J$3,2)&amp;C75,'RRAA-CCEE'!$B$8:$Z$270,17,0),"")</f>
        <v/>
      </c>
      <c r="BC75" s="291" t="str">
        <f>IFERROR(VLOOKUP(LEFT($J$3,2)&amp;C75,'RRAA-CCEE'!$B$8:$Z$270,18,0),"")</f>
        <v/>
      </c>
      <c r="BD75" s="291" t="str">
        <f>IFERROR(VLOOKUP(LEFT($J$3,2)&amp;C75,'RRAA-CCEE'!$B$8:$Z$270,19,0),"")</f>
        <v/>
      </c>
      <c r="BE75" s="291" t="str">
        <f>IFERROR(VLOOKUP(LEFT($J$3,2)&amp;C75,'RRAA-CCEE'!$B$8:$Z$270,20,0),"")</f>
        <v/>
      </c>
      <c r="BF75" s="291" t="str">
        <f>IFERROR(VLOOKUP(LEFT($J$3,2)&amp;C75,'RRAA-CCEE'!$B$8:$Z$270,21,0),"")</f>
        <v/>
      </c>
      <c r="BG75" s="291" t="str">
        <f>IFERROR(VLOOKUP(LEFT($J$3,2)&amp;C75,'RRAA-CCEE'!$B$8:$Z$270,22,0),"")</f>
        <v/>
      </c>
      <c r="BH75" s="291" t="str">
        <f>IFERROR(VLOOKUP(LEFT($J$3,2)&amp;C75,'RRAA-CCEE'!$B$8:$Z$270,23,0),"")</f>
        <v/>
      </c>
      <c r="BI75" s="291" t="str">
        <f>IFERROR(VLOOKUP(LEFT($J$3,2)&amp;C75,'RRAA-CCEE'!$B$8:$Z$270,24,0),"")</f>
        <v/>
      </c>
      <c r="BJ75" s="291" t="str">
        <f>IFERROR(VLOOKUP(LEFT($J$3,2)&amp;C75,'RRAA-CCEE'!$B$8:$Z$270,25,0),"")</f>
        <v/>
      </c>
    </row>
    <row r="76" spans="2:62">
      <c r="B76" s="432" t="str">
        <f>IFERROR(LEFT(VLOOKUP(LEFT($J$3,2)&amp;C76,'RRAA-CCEE'!$B$8:$E$270,4,0)),"")</f>
        <v/>
      </c>
      <c r="C76" s="318" t="s">
        <v>40</v>
      </c>
      <c r="D76" s="708" t="str">
        <f>IFERROR(VLOOKUP(LEFT($J$3,2)&amp;C76,'RRAA-CCEE'!$B$8:$D$270,3,0),"")</f>
        <v/>
      </c>
      <c r="E76" s="708"/>
      <c r="F76" s="708"/>
      <c r="G76" s="708"/>
      <c r="H76" s="708"/>
      <c r="I76" s="70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IFERROR(VLOOKUP(LEFT($J$3,2)&amp;C76,'RRAA-CCEE'!$B$8:$Z$270,6,0),"")</f>
        <v/>
      </c>
      <c r="AR76" s="291" t="str">
        <f>IFERROR(VLOOKUP(LEFT($J$3,2)&amp;C76,'RRAA-CCEE'!$B$8:$Z$270,7,0),"")</f>
        <v/>
      </c>
      <c r="AS76" s="291" t="str">
        <f>IFERROR(VLOOKUP(LEFT($J$3,2)&amp;C76,'RRAA-CCEE'!$B$8:$Z$270,8,0),"")</f>
        <v/>
      </c>
      <c r="AT76" s="291" t="str">
        <f>IFERROR(VLOOKUP(LEFT($J$3,2)&amp;C76,'RRAA-CCEE'!$B$8:$Z$270,9,0),"")</f>
        <v/>
      </c>
      <c r="AU76" s="291" t="str">
        <f>IFERROR(VLOOKUP(LEFT($J$3,2)&amp;C76,'RRAA-CCEE'!$B$8:$Z$270,10,0),"")</f>
        <v/>
      </c>
      <c r="AV76" s="291" t="str">
        <f>IFERROR(VLOOKUP(LEFT($J$3,2)&amp;C76,'RRAA-CCEE'!$B$8:$Z$270,11,0),"")</f>
        <v/>
      </c>
      <c r="AW76" s="291" t="str">
        <f>IFERROR(VLOOKUP(LEFT($J$3,2)&amp;C76,'RRAA-CCEE'!$B$8:$Z$270,12,0),"")</f>
        <v/>
      </c>
      <c r="AX76" s="291" t="str">
        <f>IFERROR(VLOOKUP(LEFT($J$3,2)&amp;C76,'RRAA-CCEE'!$B$8:$Z$270,13,0),"")</f>
        <v/>
      </c>
      <c r="AY76" s="291" t="str">
        <f>IFERROR(VLOOKUP(LEFT($J$3,2)&amp;C76,'RRAA-CCEE'!$B$8:$Z$270,14,0),"")</f>
        <v/>
      </c>
      <c r="AZ76" s="291" t="str">
        <f>IFERROR(VLOOKUP(LEFT($J$3,2)&amp;C76,'RRAA-CCEE'!$B$8:$Z$270,15,0),"")</f>
        <v/>
      </c>
      <c r="BA76" s="291" t="str">
        <f>IFERROR(VLOOKUP(LEFT($J$3,2)&amp;C76,'RRAA-CCEE'!$B$8:$Z$270,16,0),"")</f>
        <v/>
      </c>
      <c r="BB76" s="291" t="str">
        <f>IFERROR(VLOOKUP(LEFT($J$3,2)&amp;C76,'RRAA-CCEE'!$B$8:$Z$270,17,0),"")</f>
        <v/>
      </c>
      <c r="BC76" s="291" t="str">
        <f>IFERROR(VLOOKUP(LEFT($J$3,2)&amp;C76,'RRAA-CCEE'!$B$8:$Z$270,18,0),"")</f>
        <v/>
      </c>
      <c r="BD76" s="291" t="str">
        <f>IFERROR(VLOOKUP(LEFT($J$3,2)&amp;C76,'RRAA-CCEE'!$B$8:$Z$270,19,0),"")</f>
        <v/>
      </c>
      <c r="BE76" s="291" t="str">
        <f>IFERROR(VLOOKUP(LEFT($J$3,2)&amp;C76,'RRAA-CCEE'!$B$8:$Z$270,20,0),"")</f>
        <v/>
      </c>
      <c r="BF76" s="291" t="str">
        <f>IFERROR(VLOOKUP(LEFT($J$3,2)&amp;C76,'RRAA-CCEE'!$B$8:$Z$270,21,0),"")</f>
        <v/>
      </c>
      <c r="BG76" s="291" t="str">
        <f>IFERROR(VLOOKUP(LEFT($J$3,2)&amp;C76,'RRAA-CCEE'!$B$8:$Z$270,22,0),"")</f>
        <v/>
      </c>
      <c r="BH76" s="291" t="str">
        <f>IFERROR(VLOOKUP(LEFT($J$3,2)&amp;C76,'RRAA-CCEE'!$B$8:$Z$270,23,0),"")</f>
        <v/>
      </c>
      <c r="BI76" s="291" t="str">
        <f>IFERROR(VLOOKUP(LEFT($J$3,2)&amp;C76,'RRAA-CCEE'!$B$8:$Z$270,24,0),"")</f>
        <v/>
      </c>
      <c r="BJ76" s="291" t="str">
        <f>IFERROR(VLOOKUP(LEFT($J$3,2)&amp;C76,'RRAA-CCEE'!$B$8:$Z$270,25,0),"")</f>
        <v/>
      </c>
    </row>
    <row r="77" spans="2:62" ht="13.5" thickBot="1">
      <c r="B77" s="432" t="str">
        <f>IFERROR(LEFT(VLOOKUP(LEFT($J$3,2)&amp;C77,'RRAA-CCEE'!$B$8:$E$270,4,0)),"")</f>
        <v/>
      </c>
      <c r="C77" s="319" t="s">
        <v>41</v>
      </c>
      <c r="D77" s="708" t="str">
        <f>IFERROR(VLOOKUP(LEFT($J$3,2)&amp;C77,'RRAA-CCEE'!$B$8:$D$270,3,0),"")</f>
        <v/>
      </c>
      <c r="E77" s="708"/>
      <c r="F77" s="708"/>
      <c r="G77" s="708"/>
      <c r="H77" s="708"/>
      <c r="I77" s="708"/>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IFERROR(VLOOKUP(LEFT($J$3,2)&amp;C77,'RRAA-CCEE'!$B$8:$Z$270,6,0),"")</f>
        <v/>
      </c>
      <c r="AR77" s="291" t="str">
        <f>IFERROR(VLOOKUP(LEFT($J$3,2)&amp;C77,'RRAA-CCEE'!$B$8:$Z$270,7,0),"")</f>
        <v/>
      </c>
      <c r="AS77" s="291" t="str">
        <f>IFERROR(VLOOKUP(LEFT($J$3,2)&amp;C77,'RRAA-CCEE'!$B$8:$Z$270,8,0),"")</f>
        <v/>
      </c>
      <c r="AT77" s="291" t="str">
        <f>IFERROR(VLOOKUP(LEFT($J$3,2)&amp;C77,'RRAA-CCEE'!$B$8:$Z$270,9,0),"")</f>
        <v/>
      </c>
      <c r="AU77" s="291" t="str">
        <f>IFERROR(VLOOKUP(LEFT($J$3,2)&amp;C77,'RRAA-CCEE'!$B$8:$Z$270,10,0),"")</f>
        <v/>
      </c>
      <c r="AV77" s="291" t="str">
        <f>IFERROR(VLOOKUP(LEFT($J$3,2)&amp;C77,'RRAA-CCEE'!$B$8:$Z$270,11,0),"")</f>
        <v/>
      </c>
      <c r="AW77" s="291" t="str">
        <f>IFERROR(VLOOKUP(LEFT($J$3,2)&amp;C77,'RRAA-CCEE'!$B$8:$Z$270,12,0),"")</f>
        <v/>
      </c>
      <c r="AX77" s="291" t="str">
        <f>IFERROR(VLOOKUP(LEFT($J$3,2)&amp;C77,'RRAA-CCEE'!$B$8:$Z$270,13,0),"")</f>
        <v/>
      </c>
      <c r="AY77" s="291" t="str">
        <f>IFERROR(VLOOKUP(LEFT($J$3,2)&amp;C77,'RRAA-CCEE'!$B$8:$Z$270,14,0),"")</f>
        <v/>
      </c>
      <c r="AZ77" s="291" t="str">
        <f>IFERROR(VLOOKUP(LEFT($J$3,2)&amp;C77,'RRAA-CCEE'!$B$8:$Z$270,15,0),"")</f>
        <v/>
      </c>
      <c r="BA77" s="291" t="str">
        <f>IFERROR(VLOOKUP(LEFT($J$3,2)&amp;C77,'RRAA-CCEE'!$B$8:$Z$270,16,0),"")</f>
        <v/>
      </c>
      <c r="BB77" s="291" t="str">
        <f>IFERROR(VLOOKUP(LEFT($J$3,2)&amp;C77,'RRAA-CCEE'!$B$8:$Z$270,17,0),"")</f>
        <v/>
      </c>
      <c r="BC77" s="291" t="str">
        <f>IFERROR(VLOOKUP(LEFT($J$3,2)&amp;C77,'RRAA-CCEE'!$B$8:$Z$270,18,0),"")</f>
        <v/>
      </c>
      <c r="BD77" s="291" t="str">
        <f>IFERROR(VLOOKUP(LEFT($J$3,2)&amp;C77,'RRAA-CCEE'!$B$8:$Z$270,19,0),"")</f>
        <v/>
      </c>
      <c r="BE77" s="291" t="str">
        <f>IFERROR(VLOOKUP(LEFT($J$3,2)&amp;C77,'RRAA-CCEE'!$B$8:$Z$270,20,0),"")</f>
        <v/>
      </c>
      <c r="BF77" s="291" t="str">
        <f>IFERROR(VLOOKUP(LEFT($J$3,2)&amp;C77,'RRAA-CCEE'!$B$8:$Z$270,21,0),"")</f>
        <v/>
      </c>
      <c r="BG77" s="291" t="str">
        <f>IFERROR(VLOOKUP(LEFT($J$3,2)&amp;C77,'RRAA-CCEE'!$B$8:$Z$270,22,0),"")</f>
        <v/>
      </c>
      <c r="BH77" s="291" t="str">
        <f>IFERROR(VLOOKUP(LEFT($J$3,2)&amp;C77,'RRAA-CCEE'!$B$8:$Z$270,23,0),"")</f>
        <v/>
      </c>
      <c r="BI77" s="291" t="str">
        <f>IFERROR(VLOOKUP(LEFT($J$3,2)&amp;C77,'RRAA-CCEE'!$B$8:$Z$270,24,0),"")</f>
        <v/>
      </c>
      <c r="BJ77" s="291" t="str">
        <f>IFERROR(VLOOKUP(LEFT($J$3,2)&amp;C77,'RRAA-CCEE'!$B$8:$Z$270,25,0),"")</f>
        <v/>
      </c>
    </row>
    <row r="78" spans="2:62">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dataConsolidate/>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28" priority="17" stopIfTrue="1" operator="greaterThanOrEqual">
      <formula>5</formula>
    </cfRule>
    <cfRule type="cellIs" dxfId="27" priority="18" stopIfTrue="1" operator="between">
      <formula>4</formula>
      <formula>49999999</formula>
    </cfRule>
    <cfRule type="cellIs" dxfId="26" priority="19" stopIfTrue="1" operator="lessThan">
      <formula>4</formula>
    </cfRule>
  </conditionalFormatting>
  <conditionalFormatting sqref="AK50:AK77">
    <cfRule type="containsBlanks" priority="14" stopIfTrue="1">
      <formula>LEN(TRIM(AK50))=0</formula>
    </cfRule>
    <cfRule type="cellIs" dxfId="25" priority="15" stopIfTrue="1" operator="greaterThan">
      <formula>0</formula>
    </cfRule>
  </conditionalFormatting>
  <conditionalFormatting sqref="B51:B77">
    <cfRule type="containsText" dxfId="24" priority="13" operator="containsText" text="B">
      <formula>NOT(ISERROR(SEARCH("B",B51)))</formula>
    </cfRule>
  </conditionalFormatting>
  <conditionalFormatting sqref="J7:AJ7">
    <cfRule type="containsText" dxfId="23" priority="12" operator="containsText" text="B">
      <formula>NOT(ISERROR(SEARCH("B",J7)))</formula>
    </cfRule>
  </conditionalFormatting>
  <conditionalFormatting sqref="I10">
    <cfRule type="cellIs" dxfId="22" priority="9" operator="equal">
      <formula>1</formula>
    </cfRule>
    <cfRule type="cellIs" dxfId="21" priority="10" operator="lessThan">
      <formula>1</formula>
    </cfRule>
    <cfRule type="cellIs" dxfId="20" priority="11" operator="greaterThan">
      <formula>1</formula>
    </cfRule>
  </conditionalFormatting>
  <conditionalFormatting sqref="G48:I48">
    <cfRule type="containsBlanks" priority="5" stopIfTrue="1">
      <formula>LEN(TRIM(G48))=0</formula>
    </cfRule>
    <cfRule type="cellIs" dxfId="19" priority="6" stopIfTrue="1" operator="greaterThanOrEqual">
      <formula>5</formula>
    </cfRule>
    <cfRule type="cellIs" dxfId="18" priority="7" stopIfTrue="1" operator="between">
      <formula>4</formula>
      <formula>49999999</formula>
    </cfRule>
    <cfRule type="cellIs" dxfId="17" priority="8" stopIfTrue="1" operator="lessThan">
      <formula>4</formula>
    </cfRule>
  </conditionalFormatting>
  <conditionalFormatting sqref="G48:I48">
    <cfRule type="containsBlanks" priority="1" stopIfTrue="1">
      <formula>LEN(TRIM(G48))=0</formula>
    </cfRule>
    <cfRule type="cellIs" dxfId="16" priority="2" stopIfTrue="1" operator="greaterThanOrEqual">
      <formula>5</formula>
    </cfRule>
    <cfRule type="cellIs" dxfId="15" priority="3" stopIfTrue="1" operator="between">
      <formula>4</formula>
      <formula>49999999</formula>
    </cfRule>
    <cfRule type="cellIs" dxfId="14"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dimension ref="B1:AC56"/>
  <sheetViews>
    <sheetView showGridLines="0" workbookViewId="0">
      <selection activeCell="D12" sqref="D12"/>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v>
      </c>
      <c r="C3" s="228"/>
      <c r="D3" s="722" t="str">
        <f>VLOOKUP(B3,Temporalización!B11:C30,2,1)</f>
        <v>Distribución de dependencias y elementos de una floristería. Normativa.</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7</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34"/>
      <c r="G13" s="234"/>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34"/>
      <c r="F16" s="234"/>
      <c r="G16" s="234"/>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34"/>
      <c r="F19" s="234"/>
      <c r="G19" s="234"/>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34"/>
      <c r="F22" s="234"/>
      <c r="G22" s="234"/>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34"/>
      <c r="F25" s="234"/>
      <c r="G25" s="234"/>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34"/>
      <c r="F28" s="234"/>
      <c r="G28" s="234"/>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34"/>
      <c r="F31" s="234"/>
      <c r="G31" s="234"/>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34"/>
      <c r="F34" s="234"/>
      <c r="G34" s="234"/>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34"/>
      <c r="F37" s="234"/>
      <c r="G37" s="234"/>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34"/>
      <c r="F40" s="234"/>
      <c r="G40" s="234"/>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34"/>
      <c r="F43" s="234"/>
      <c r="G43" s="234"/>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34"/>
      <c r="F46" s="234"/>
      <c r="G46" s="234"/>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34"/>
      <c r="F49" s="234"/>
      <c r="G49" s="234"/>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34"/>
      <c r="F52" s="234"/>
      <c r="G52" s="234"/>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sheet="1" formatCells="0" formatColumns="0" formatRows="0"/>
  <mergeCells count="10">
    <mergeCell ref="D3:H3"/>
    <mergeCell ref="E5:H5"/>
    <mergeCell ref="E6:H6"/>
    <mergeCell ref="Y5:AC5"/>
    <mergeCell ref="D2:H2"/>
    <mergeCell ref="B53:C54"/>
    <mergeCell ref="L9:P9"/>
    <mergeCell ref="B8:C8"/>
    <mergeCell ref="D8:H8"/>
    <mergeCell ref="B9:C52"/>
  </mergeCell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2</v>
      </c>
      <c r="C3" s="228"/>
      <c r="D3" s="722" t="e">
        <f>VLOOKUP(B3,Temporalización!B11:C30,2,1)</f>
        <v>#REF!</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6</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dimension ref="B1:G39"/>
  <sheetViews>
    <sheetView showGridLines="0" workbookViewId="0">
      <selection activeCell="J6" sqref="J6"/>
    </sheetView>
  </sheetViews>
  <sheetFormatPr baseColWidth="10" defaultRowHeight="12.75"/>
  <cols>
    <col min="1" max="1" width="10.42578125" customWidth="1"/>
    <col min="2" max="2" width="3.140625" customWidth="1"/>
    <col min="3" max="3" width="24.85546875" customWidth="1"/>
    <col min="4" max="4" width="25.42578125" customWidth="1"/>
    <col min="5" max="5" width="11.42578125" customWidth="1"/>
    <col min="6" max="6" width="9.140625" bestFit="1" customWidth="1"/>
    <col min="7" max="7" width="10.85546875" style="22"/>
  </cols>
  <sheetData>
    <row r="1" spans="2:7" ht="18" customHeight="1" thickBot="1"/>
    <row r="2" spans="2:7" ht="32.25" customHeight="1" thickBot="1">
      <c r="B2" s="473" t="s">
        <v>11</v>
      </c>
      <c r="C2" s="474"/>
      <c r="D2" s="475"/>
    </row>
    <row r="3" spans="2:7" ht="15.6" customHeight="1" thickBot="1">
      <c r="B3" s="16" t="s">
        <v>12</v>
      </c>
      <c r="C3" s="17" t="s">
        <v>13</v>
      </c>
      <c r="D3" s="18" t="s">
        <v>9</v>
      </c>
    </row>
    <row r="4" spans="2:7" ht="15.75">
      <c r="B4" s="19">
        <v>1</v>
      </c>
      <c r="C4" s="439" t="s">
        <v>332</v>
      </c>
      <c r="D4" s="413" t="s">
        <v>294</v>
      </c>
      <c r="E4" s="14"/>
      <c r="F4" s="14"/>
      <c r="G4" s="14"/>
    </row>
    <row r="5" spans="2:7" ht="15.75">
      <c r="B5" s="20">
        <v>2</v>
      </c>
      <c r="C5" s="439" t="s">
        <v>333</v>
      </c>
      <c r="D5" s="414" t="s">
        <v>294</v>
      </c>
      <c r="E5" s="14"/>
      <c r="F5" s="14"/>
      <c r="G5" s="14"/>
    </row>
    <row r="6" spans="2:7" ht="15.75">
      <c r="B6" s="20">
        <v>3</v>
      </c>
      <c r="C6" s="439" t="s">
        <v>283</v>
      </c>
      <c r="D6" s="414" t="s">
        <v>294</v>
      </c>
      <c r="E6" s="14"/>
      <c r="F6" s="14"/>
      <c r="G6" s="14"/>
    </row>
    <row r="7" spans="2:7" ht="15.75">
      <c r="B7" s="20">
        <v>4</v>
      </c>
      <c r="C7" s="439" t="s">
        <v>284</v>
      </c>
      <c r="D7" s="414" t="s">
        <v>294</v>
      </c>
      <c r="E7" s="14"/>
      <c r="F7" s="14"/>
      <c r="G7" s="14"/>
    </row>
    <row r="8" spans="2:7" ht="15.75">
      <c r="B8" s="20">
        <v>5</v>
      </c>
      <c r="C8" s="439" t="s">
        <v>285</v>
      </c>
      <c r="D8" s="414" t="s">
        <v>294</v>
      </c>
      <c r="E8" s="14"/>
      <c r="F8" s="14"/>
      <c r="G8" s="14"/>
    </row>
    <row r="9" spans="2:7" ht="15.75">
      <c r="B9" s="20">
        <v>6</v>
      </c>
      <c r="C9" s="439" t="s">
        <v>286</v>
      </c>
      <c r="D9" s="414" t="s">
        <v>294</v>
      </c>
      <c r="E9" s="14"/>
      <c r="F9" s="14"/>
      <c r="G9" s="14"/>
    </row>
    <row r="10" spans="2:7" ht="15.75">
      <c r="B10" s="20">
        <v>7</v>
      </c>
      <c r="C10" s="439" t="s">
        <v>287</v>
      </c>
      <c r="D10" s="414" t="s">
        <v>294</v>
      </c>
      <c r="E10" s="14"/>
      <c r="F10" s="14"/>
      <c r="G10" s="14"/>
    </row>
    <row r="11" spans="2:7" ht="15.75">
      <c r="B11" s="20">
        <v>8</v>
      </c>
      <c r="C11" s="439" t="s">
        <v>288</v>
      </c>
      <c r="D11" s="414" t="s">
        <v>294</v>
      </c>
      <c r="E11" s="14"/>
      <c r="F11" s="14"/>
      <c r="G11" s="14"/>
    </row>
    <row r="12" spans="2:7" ht="15.75">
      <c r="B12" s="20">
        <v>9</v>
      </c>
      <c r="C12" s="439" t="s">
        <v>289</v>
      </c>
      <c r="D12" s="414" t="s">
        <v>294</v>
      </c>
      <c r="E12" s="14"/>
      <c r="F12" s="14"/>
      <c r="G12" s="14"/>
    </row>
    <row r="13" spans="2:7" ht="15.75">
      <c r="B13" s="20">
        <v>10</v>
      </c>
      <c r="C13" s="439" t="s">
        <v>290</v>
      </c>
      <c r="D13" s="414" t="s">
        <v>294</v>
      </c>
      <c r="E13" s="14"/>
      <c r="F13" s="14"/>
      <c r="G13" s="14"/>
    </row>
    <row r="14" spans="2:7" ht="15.75">
      <c r="B14" s="20">
        <v>11</v>
      </c>
      <c r="C14" s="439" t="s">
        <v>291</v>
      </c>
      <c r="D14" s="414" t="s">
        <v>294</v>
      </c>
      <c r="E14" s="14"/>
      <c r="F14" s="14"/>
      <c r="G14" s="14"/>
    </row>
    <row r="15" spans="2:7" ht="15.75">
      <c r="B15" s="20">
        <v>12</v>
      </c>
      <c r="C15" s="439" t="s">
        <v>292</v>
      </c>
      <c r="D15" s="414" t="s">
        <v>294</v>
      </c>
      <c r="E15" s="14"/>
      <c r="F15" s="14"/>
      <c r="G15" s="14"/>
    </row>
    <row r="16" spans="2:7" ht="15.75">
      <c r="B16" s="20">
        <v>13</v>
      </c>
      <c r="C16" s="439" t="s">
        <v>293</v>
      </c>
      <c r="D16" s="414" t="s">
        <v>294</v>
      </c>
      <c r="E16" s="14"/>
      <c r="F16" s="14"/>
      <c r="G16" s="14"/>
    </row>
    <row r="17" spans="2:7" ht="15.75">
      <c r="B17" s="20">
        <v>14</v>
      </c>
      <c r="C17" s="443" t="s">
        <v>334</v>
      </c>
      <c r="D17" s="414" t="s">
        <v>294</v>
      </c>
      <c r="E17" s="14"/>
      <c r="F17" s="14"/>
      <c r="G17" s="14"/>
    </row>
    <row r="18" spans="2:7" ht="15.75">
      <c r="B18" s="20">
        <v>15</v>
      </c>
      <c r="C18" s="443" t="s">
        <v>335</v>
      </c>
      <c r="D18" s="414" t="s">
        <v>294</v>
      </c>
      <c r="E18" s="14"/>
      <c r="F18" s="14"/>
      <c r="G18" s="14"/>
    </row>
    <row r="19" spans="2:7" ht="15.75">
      <c r="B19" s="20">
        <v>16</v>
      </c>
      <c r="C19" s="443" t="s">
        <v>336</v>
      </c>
      <c r="D19" s="414" t="s">
        <v>294</v>
      </c>
      <c r="E19" s="14"/>
      <c r="F19" s="14"/>
      <c r="G19" s="14"/>
    </row>
    <row r="20" spans="2:7">
      <c r="B20" s="20">
        <v>17</v>
      </c>
      <c r="C20" s="412" t="s">
        <v>294</v>
      </c>
      <c r="D20" s="414" t="s">
        <v>294</v>
      </c>
      <c r="E20" s="14"/>
      <c r="F20" s="14"/>
      <c r="G20" s="14"/>
    </row>
    <row r="21" spans="2:7">
      <c r="B21" s="20">
        <v>18</v>
      </c>
      <c r="C21" s="412" t="s">
        <v>294</v>
      </c>
      <c r="D21" s="414" t="s">
        <v>294</v>
      </c>
      <c r="E21" s="14"/>
      <c r="F21" s="14"/>
      <c r="G21" s="14"/>
    </row>
    <row r="22" spans="2:7">
      <c r="B22" s="20">
        <v>19</v>
      </c>
      <c r="C22" s="412" t="s">
        <v>294</v>
      </c>
      <c r="D22" s="414" t="s">
        <v>294</v>
      </c>
    </row>
    <row r="23" spans="2:7">
      <c r="B23" s="20">
        <v>20</v>
      </c>
      <c r="C23" s="412" t="s">
        <v>294</v>
      </c>
      <c r="D23" s="414" t="s">
        <v>294</v>
      </c>
    </row>
    <row r="24" spans="2:7">
      <c r="B24" s="20">
        <v>21</v>
      </c>
      <c r="C24" s="412" t="s">
        <v>294</v>
      </c>
      <c r="D24" s="414" t="s">
        <v>294</v>
      </c>
    </row>
    <row r="25" spans="2:7">
      <c r="B25" s="20">
        <v>22</v>
      </c>
      <c r="C25" s="412" t="s">
        <v>294</v>
      </c>
      <c r="D25" s="414" t="s">
        <v>294</v>
      </c>
    </row>
    <row r="26" spans="2:7">
      <c r="B26" s="20">
        <v>23</v>
      </c>
      <c r="C26" s="412" t="s">
        <v>294</v>
      </c>
      <c r="D26" s="414" t="s">
        <v>294</v>
      </c>
    </row>
    <row r="27" spans="2:7">
      <c r="B27" s="20">
        <v>24</v>
      </c>
      <c r="C27" s="412" t="s">
        <v>294</v>
      </c>
      <c r="D27" s="414" t="s">
        <v>294</v>
      </c>
    </row>
    <row r="28" spans="2:7">
      <c r="B28" s="20">
        <v>25</v>
      </c>
      <c r="C28" s="412" t="s">
        <v>294</v>
      </c>
      <c r="D28" s="414" t="s">
        <v>294</v>
      </c>
    </row>
    <row r="29" spans="2:7">
      <c r="B29" s="20">
        <v>26</v>
      </c>
      <c r="C29" s="412" t="s">
        <v>294</v>
      </c>
      <c r="D29" s="414" t="s">
        <v>294</v>
      </c>
    </row>
    <row r="30" spans="2:7" ht="13.5" customHeight="1">
      <c r="B30" s="20">
        <v>27</v>
      </c>
      <c r="C30" s="412" t="s">
        <v>294</v>
      </c>
      <c r="D30" s="414" t="s">
        <v>294</v>
      </c>
    </row>
    <row r="31" spans="2:7">
      <c r="B31" s="20">
        <v>28</v>
      </c>
      <c r="C31" s="412" t="s">
        <v>294</v>
      </c>
      <c r="D31" s="414" t="s">
        <v>294</v>
      </c>
    </row>
    <row r="32" spans="2:7">
      <c r="B32" s="20">
        <v>29</v>
      </c>
      <c r="C32" s="412" t="s">
        <v>294</v>
      </c>
      <c r="D32" s="414" t="s">
        <v>294</v>
      </c>
    </row>
    <row r="33" spans="2:4">
      <c r="B33" s="20">
        <v>30</v>
      </c>
      <c r="C33" s="412" t="s">
        <v>294</v>
      </c>
      <c r="D33" s="414" t="s">
        <v>294</v>
      </c>
    </row>
    <row r="34" spans="2:4">
      <c r="B34" s="20">
        <v>31</v>
      </c>
      <c r="C34" s="412" t="s">
        <v>294</v>
      </c>
      <c r="D34" s="414" t="s">
        <v>294</v>
      </c>
    </row>
    <row r="35" spans="2:4">
      <c r="B35" s="20">
        <v>32</v>
      </c>
      <c r="C35" s="412" t="s">
        <v>294</v>
      </c>
      <c r="D35" s="414" t="s">
        <v>294</v>
      </c>
    </row>
    <row r="36" spans="2:4">
      <c r="B36" s="20">
        <v>33</v>
      </c>
      <c r="C36" s="412" t="s">
        <v>294</v>
      </c>
      <c r="D36" s="414" t="s">
        <v>294</v>
      </c>
    </row>
    <row r="37" spans="2:4">
      <c r="B37" s="20">
        <v>34</v>
      </c>
      <c r="C37" s="412" t="s">
        <v>294</v>
      </c>
      <c r="D37" s="414" t="s">
        <v>294</v>
      </c>
    </row>
    <row r="38" spans="2:4">
      <c r="B38" s="20">
        <v>35</v>
      </c>
      <c r="C38" s="412" t="s">
        <v>294</v>
      </c>
      <c r="D38" s="414" t="s">
        <v>294</v>
      </c>
    </row>
    <row r="39" spans="2:4" ht="13.5" thickBot="1">
      <c r="B39" s="21">
        <v>36</v>
      </c>
      <c r="C39" s="415" t="s">
        <v>294</v>
      </c>
      <c r="D39" s="416" t="s">
        <v>294</v>
      </c>
    </row>
  </sheetData>
  <sheetProtection formatCells="0" formatColumns="0" formatRows="0"/>
  <mergeCells count="1">
    <mergeCell ref="B2:D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3</v>
      </c>
      <c r="C3" s="228"/>
      <c r="D3" s="722" t="str">
        <f>VLOOKUP(B3,Temporalización!B11:C30,2,1)</f>
        <v xml:space="preserve">Organización del taller y planificación del trabajo.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6</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4</v>
      </c>
      <c r="C3" s="228"/>
      <c r="D3" s="722" t="str">
        <f>VLOOKUP(B3,Temporalización!B11:C30,2,1)</f>
        <v xml:space="preserve">Limpieza y mantenimiento de instalaciones, maquinaria y herramientas de floristería.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7</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5</v>
      </c>
      <c r="C3" s="228"/>
      <c r="D3" s="722" t="str">
        <f>VLOOKUP(B3,Temporalización!B11:C30,2,1)</f>
        <v>Montaje de escaparates y exposiciones. Elementos, criterios estéticos y comerciales.</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7</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3.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6</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6</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4.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7</v>
      </c>
      <c r="C3" s="228"/>
      <c r="D3" s="722" t="str">
        <f>VLOOKUP(B3,Temporalización!B11:C30,2,1)</f>
        <v>Almacenaje y conservación de materias primas en una floristería.</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7</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5.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8</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6.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9</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7.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10</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8.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11</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9.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12</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dimension ref="B2:P28"/>
  <sheetViews>
    <sheetView showGridLines="0" tabSelected="1" topLeftCell="A4" zoomScale="120" zoomScaleNormal="120" workbookViewId="0">
      <selection activeCell="E10" sqref="E10"/>
    </sheetView>
  </sheetViews>
  <sheetFormatPr baseColWidth="10" defaultRowHeight="12.75"/>
  <cols>
    <col min="1" max="1" width="6.7109375" customWidth="1"/>
    <col min="2" max="2" width="55.42578125" customWidth="1"/>
    <col min="3" max="3" width="4.140625" customWidth="1"/>
    <col min="4" max="4" width="3.140625" bestFit="1" customWidth="1"/>
    <col min="5" max="5" width="44" style="46" customWidth="1"/>
    <col min="6" max="6" width="3.42578125" customWidth="1"/>
    <col min="7" max="7" width="28.140625" customWidth="1"/>
    <col min="11" max="11" width="86" customWidth="1"/>
    <col min="12" max="12" width="3" bestFit="1" customWidth="1"/>
    <col min="13" max="13" width="59.7109375" customWidth="1"/>
    <col min="14" max="14" width="4.42578125" customWidth="1"/>
    <col min="15" max="15" width="3" bestFit="1" customWidth="1"/>
    <col min="16" max="16" width="188.140625" customWidth="1"/>
  </cols>
  <sheetData>
    <row r="2" spans="2:16">
      <c r="B2" s="476" t="s">
        <v>198</v>
      </c>
      <c r="C2" s="476"/>
      <c r="D2" s="476"/>
      <c r="E2" s="476"/>
      <c r="F2" s="476"/>
      <c r="G2" s="476"/>
    </row>
    <row r="3" spans="2:16">
      <c r="B3" s="477" t="s">
        <v>199</v>
      </c>
      <c r="C3" s="477"/>
      <c r="D3" s="477"/>
      <c r="E3" s="477"/>
      <c r="F3" s="477"/>
      <c r="G3" s="477"/>
    </row>
    <row r="4" spans="2:16">
      <c r="M4" s="184" t="s">
        <v>197</v>
      </c>
    </row>
    <row r="5" spans="2:16" ht="25.5">
      <c r="B5" s="52" t="s">
        <v>262</v>
      </c>
      <c r="C5" s="49"/>
      <c r="D5" s="49"/>
      <c r="E5" s="52" t="s">
        <v>261</v>
      </c>
      <c r="F5" s="49"/>
      <c r="G5" s="52" t="s">
        <v>47</v>
      </c>
      <c r="M5" s="182" t="s">
        <v>42</v>
      </c>
      <c r="P5" s="52" t="s">
        <v>262</v>
      </c>
    </row>
    <row r="6" spans="2:16" ht="25.5">
      <c r="B6" s="441" t="s">
        <v>295</v>
      </c>
      <c r="C6" s="49"/>
      <c r="D6" s="50">
        <v>1</v>
      </c>
      <c r="E6" s="444" t="s">
        <v>337</v>
      </c>
      <c r="F6" s="49"/>
      <c r="G6" s="336" t="s">
        <v>52</v>
      </c>
      <c r="L6" s="183">
        <f>D6</f>
        <v>1</v>
      </c>
      <c r="M6" s="183" t="str">
        <f>IF(E6&lt;&gt;"",D6 &amp;". " &amp; E6,"")</f>
        <v>1. Distribución de dependencias y elementos de una floristería. Normativa.</v>
      </c>
      <c r="O6" s="183">
        <v>1</v>
      </c>
      <c r="P6" s="183" t="str">
        <f>B6</f>
        <v>1. Distribuye las dependencias y los elementos de una floristería, analizando criterios técnicos, prácticos, estéticos y de confortabilidad.</v>
      </c>
    </row>
    <row r="7" spans="2:16" ht="25.5">
      <c r="B7" s="334" t="s">
        <v>296</v>
      </c>
      <c r="C7" s="49"/>
      <c r="D7" s="50">
        <v>2</v>
      </c>
      <c r="E7" s="335" t="s">
        <v>338</v>
      </c>
      <c r="F7" s="49"/>
      <c r="G7" s="336" t="s">
        <v>53</v>
      </c>
      <c r="L7" s="183">
        <f t="shared" ref="L7:L25" si="0">D7</f>
        <v>2</v>
      </c>
      <c r="M7" s="183" t="e">
        <f>IF(#REF!&lt;&gt;"",D7 &amp;". " &amp;#REF!,"")</f>
        <v>#REF!</v>
      </c>
      <c r="O7" s="183">
        <v>2</v>
      </c>
      <c r="P7" s="183" t="str">
        <f t="shared" ref="P7:P15" si="1">B7</f>
        <v>2. Organiza las actividades del taller de floristería, describiendo las tareas e interpretando los métodos de organización.</v>
      </c>
    </row>
    <row r="8" spans="2:16" ht="25.5">
      <c r="B8" s="441" t="s">
        <v>297</v>
      </c>
      <c r="C8" s="49"/>
      <c r="D8" s="50">
        <v>3</v>
      </c>
      <c r="E8" s="335" t="s">
        <v>340</v>
      </c>
      <c r="F8" s="49"/>
      <c r="G8" s="336" t="s">
        <v>46</v>
      </c>
      <c r="L8" s="183">
        <f t="shared" si="0"/>
        <v>3</v>
      </c>
      <c r="M8" s="183" t="str">
        <f>IF(E7&lt;&gt;"",D8 &amp;". " &amp; E7,"")</f>
        <v xml:space="preserve">3. Organización del taller y planificación del trabajo. </v>
      </c>
      <c r="O8" s="183">
        <v>3</v>
      </c>
      <c r="P8" s="183" t="str">
        <f t="shared" si="1"/>
        <v>3. Organiza la limpieza y realiza el mantenimiento de las instalaciones, equipos, máquinas y herramientas de una floristería, interpretando los protocolos y manuales de mantenimiento.</v>
      </c>
    </row>
    <row r="9" spans="2:16" ht="25.5">
      <c r="B9" s="441" t="s">
        <v>298</v>
      </c>
      <c r="C9" s="49"/>
      <c r="D9" s="50">
        <v>4</v>
      </c>
      <c r="E9" s="335" t="s">
        <v>339</v>
      </c>
      <c r="F9" s="49"/>
      <c r="G9" s="336" t="s">
        <v>51</v>
      </c>
      <c r="L9" s="183">
        <f t="shared" si="0"/>
        <v>4</v>
      </c>
      <c r="M9" s="183" t="str">
        <f>IF(E8&lt;&gt;"",D9 &amp;". " &amp; E8,"")</f>
        <v xml:space="preserve">4. Limpieza y mantenimiento de instalaciones, maquinaria y herramientas de floristería. </v>
      </c>
      <c r="O9" s="183">
        <v>4</v>
      </c>
      <c r="P9" s="183" t="str">
        <f t="shared" si="1"/>
        <v>4. Controla y organiza el almacenaje y conservación de materias primas, materiales y productos habituales en floristería, describiendo los sistemas y técnicas asociadas.</v>
      </c>
    </row>
    <row r="10" spans="2:16" ht="38.25">
      <c r="B10" s="334" t="s">
        <v>299</v>
      </c>
      <c r="C10" s="49"/>
      <c r="D10" s="50">
        <v>5</v>
      </c>
      <c r="E10" s="335" t="s">
        <v>341</v>
      </c>
      <c r="F10" s="49"/>
      <c r="G10" s="336" t="s">
        <v>45</v>
      </c>
      <c r="L10" s="183">
        <f t="shared" si="0"/>
        <v>5</v>
      </c>
      <c r="M10" s="183" t="str">
        <f t="shared" ref="M10:M25" si="2">IF(E10&lt;&gt;"",D10 &amp;". " &amp; E10,"")</f>
        <v>5. Montaje de escaparates y exposiciones. Elementos, criterios estéticos y comerciales.</v>
      </c>
      <c r="O10" s="183">
        <v>5</v>
      </c>
      <c r="P10" s="183" t="str">
        <f t="shared" si="1"/>
        <v>5. Monta escaparates y exposiciones en la sala de ventas de la floristería, identificando criterios funcionales, estéticos y comerciales.</v>
      </c>
    </row>
    <row r="11" spans="2:16" ht="25.5">
      <c r="B11" s="334"/>
      <c r="C11" s="49"/>
      <c r="D11" s="50">
        <v>6</v>
      </c>
      <c r="E11" s="335"/>
      <c r="F11" s="49"/>
      <c r="G11" s="336" t="s">
        <v>48</v>
      </c>
      <c r="L11" s="183">
        <f t="shared" si="0"/>
        <v>6</v>
      </c>
      <c r="M11" s="183" t="str">
        <f t="shared" si="2"/>
        <v/>
      </c>
      <c r="O11" s="183">
        <v>6</v>
      </c>
      <c r="P11" s="183">
        <f t="shared" si="1"/>
        <v>0</v>
      </c>
    </row>
    <row r="12" spans="2:16">
      <c r="B12" s="334"/>
      <c r="C12" s="49"/>
      <c r="D12" s="50">
        <v>7</v>
      </c>
      <c r="F12" s="49"/>
      <c r="G12" s="336" t="s">
        <v>54</v>
      </c>
      <c r="L12" s="183">
        <f t="shared" si="0"/>
        <v>7</v>
      </c>
      <c r="M12" s="183" t="str">
        <f>IF(E9&lt;&gt;"",D12 &amp;". " &amp; E9,"")</f>
        <v>7. Almacenaje y conservación de materias primas en una floristería.</v>
      </c>
      <c r="O12" s="183">
        <v>7</v>
      </c>
      <c r="P12" s="183">
        <f t="shared" si="1"/>
        <v>0</v>
      </c>
    </row>
    <row r="13" spans="2:16">
      <c r="B13" s="334"/>
      <c r="C13" s="49"/>
      <c r="D13" s="50">
        <v>8</v>
      </c>
      <c r="E13" s="335"/>
      <c r="F13" s="49"/>
      <c r="G13" s="336" t="s">
        <v>49</v>
      </c>
      <c r="L13" s="183">
        <f t="shared" si="0"/>
        <v>8</v>
      </c>
      <c r="M13" s="183" t="str">
        <f t="shared" si="2"/>
        <v/>
      </c>
      <c r="O13" s="183">
        <v>8</v>
      </c>
      <c r="P13" s="183">
        <f t="shared" si="1"/>
        <v>0</v>
      </c>
    </row>
    <row r="14" spans="2:16">
      <c r="B14" s="334"/>
      <c r="C14" s="49"/>
      <c r="D14" s="50">
        <v>9</v>
      </c>
      <c r="E14" s="335"/>
      <c r="F14" s="49"/>
      <c r="G14" s="336" t="s">
        <v>55</v>
      </c>
      <c r="L14" s="183">
        <f t="shared" si="0"/>
        <v>9</v>
      </c>
      <c r="M14" s="183" t="str">
        <f t="shared" si="2"/>
        <v/>
      </c>
      <c r="O14" s="183">
        <v>9</v>
      </c>
      <c r="P14" s="183">
        <f t="shared" si="1"/>
        <v>0</v>
      </c>
    </row>
    <row r="15" spans="2:16">
      <c r="B15" s="334"/>
      <c r="C15" s="49"/>
      <c r="D15" s="50">
        <v>10</v>
      </c>
      <c r="E15" s="335"/>
      <c r="F15" s="49"/>
      <c r="G15" s="336" t="s">
        <v>50</v>
      </c>
      <c r="L15" s="183">
        <f t="shared" si="0"/>
        <v>10</v>
      </c>
      <c r="M15" s="183" t="str">
        <f t="shared" si="2"/>
        <v/>
      </c>
      <c r="O15" s="183">
        <v>10</v>
      </c>
      <c r="P15" s="183">
        <f t="shared" si="1"/>
        <v>0</v>
      </c>
    </row>
    <row r="16" spans="2:16">
      <c r="C16" s="49"/>
      <c r="D16" s="50">
        <v>11</v>
      </c>
      <c r="E16" s="335"/>
      <c r="F16" s="49"/>
      <c r="G16" s="336"/>
      <c r="L16" s="183">
        <f t="shared" si="0"/>
        <v>11</v>
      </c>
      <c r="M16" s="183" t="str">
        <f t="shared" si="2"/>
        <v/>
      </c>
    </row>
    <row r="17" spans="2:13">
      <c r="C17" s="49"/>
      <c r="D17" s="50">
        <v>12</v>
      </c>
      <c r="E17" s="335"/>
      <c r="F17" s="49"/>
      <c r="G17" s="336"/>
      <c r="L17" s="183">
        <f t="shared" si="0"/>
        <v>12</v>
      </c>
      <c r="M17" s="183" t="str">
        <f t="shared" si="2"/>
        <v/>
      </c>
    </row>
    <row r="18" spans="2:13">
      <c r="C18" s="49"/>
      <c r="D18" s="50">
        <v>13</v>
      </c>
      <c r="E18" s="335"/>
      <c r="F18" s="49"/>
      <c r="G18" s="336"/>
      <c r="L18" s="183">
        <f t="shared" si="0"/>
        <v>13</v>
      </c>
      <c r="M18" s="183" t="str">
        <f t="shared" si="2"/>
        <v/>
      </c>
    </row>
    <row r="19" spans="2:13">
      <c r="C19" s="49"/>
      <c r="D19" s="50">
        <v>14</v>
      </c>
      <c r="E19" s="335"/>
      <c r="F19" s="49"/>
      <c r="G19" s="336"/>
      <c r="L19" s="183">
        <f t="shared" si="0"/>
        <v>14</v>
      </c>
      <c r="M19" s="183" t="str">
        <f t="shared" si="2"/>
        <v/>
      </c>
    </row>
    <row r="20" spans="2:13">
      <c r="C20" s="49"/>
      <c r="D20" s="50">
        <v>15</v>
      </c>
      <c r="E20" s="335"/>
      <c r="F20" s="49"/>
      <c r="G20" s="336"/>
      <c r="L20" s="183">
        <f t="shared" si="0"/>
        <v>15</v>
      </c>
      <c r="M20" s="183" t="str">
        <f t="shared" si="2"/>
        <v/>
      </c>
    </row>
    <row r="21" spans="2:13">
      <c r="B21" s="49"/>
      <c r="C21" s="49"/>
      <c r="D21" s="50">
        <v>16</v>
      </c>
      <c r="E21" s="335"/>
      <c r="F21" s="49"/>
      <c r="G21" s="49"/>
      <c r="L21" s="183">
        <f t="shared" si="0"/>
        <v>16</v>
      </c>
      <c r="M21" s="183" t="str">
        <f t="shared" si="2"/>
        <v/>
      </c>
    </row>
    <row r="22" spans="2:13">
      <c r="B22" s="49"/>
      <c r="C22" s="49"/>
      <c r="D22" s="50">
        <v>17</v>
      </c>
      <c r="E22" s="335"/>
      <c r="F22" s="49"/>
      <c r="G22" s="49"/>
      <c r="L22" s="183">
        <f t="shared" si="0"/>
        <v>17</v>
      </c>
      <c r="M22" s="183" t="str">
        <f t="shared" si="2"/>
        <v/>
      </c>
    </row>
    <row r="23" spans="2:13">
      <c r="B23" s="49"/>
      <c r="C23" s="49"/>
      <c r="D23" s="50">
        <v>18</v>
      </c>
      <c r="E23" s="335"/>
      <c r="F23" s="49"/>
      <c r="G23" s="49"/>
      <c r="L23" s="183">
        <f t="shared" si="0"/>
        <v>18</v>
      </c>
      <c r="M23" s="183" t="str">
        <f t="shared" si="2"/>
        <v/>
      </c>
    </row>
    <row r="24" spans="2:13">
      <c r="B24" s="49"/>
      <c r="C24" s="49"/>
      <c r="D24" s="50">
        <v>19</v>
      </c>
      <c r="E24" s="335"/>
      <c r="F24" s="49"/>
      <c r="G24" s="49"/>
      <c r="L24" s="183">
        <f t="shared" si="0"/>
        <v>19</v>
      </c>
      <c r="M24" s="183" t="str">
        <f t="shared" si="2"/>
        <v/>
      </c>
    </row>
    <row r="25" spans="2:13">
      <c r="B25" s="49"/>
      <c r="C25" s="49"/>
      <c r="D25" s="50">
        <v>20</v>
      </c>
      <c r="E25" s="335"/>
      <c r="F25" s="49"/>
      <c r="G25" s="49"/>
      <c r="L25" s="183">
        <f t="shared" si="0"/>
        <v>20</v>
      </c>
      <c r="M25" s="183" t="str">
        <f t="shared" si="2"/>
        <v/>
      </c>
    </row>
    <row r="26" spans="2:13">
      <c r="B26" s="49"/>
      <c r="C26" s="49"/>
      <c r="D26" s="49"/>
      <c r="E26" s="51"/>
      <c r="F26" s="49"/>
      <c r="G26" s="49"/>
    </row>
    <row r="27" spans="2:13">
      <c r="B27" s="49"/>
      <c r="C27" s="49"/>
      <c r="D27" s="49"/>
      <c r="E27" s="51"/>
      <c r="F27" s="49"/>
      <c r="G27" s="49"/>
    </row>
    <row r="28" spans="2:13">
      <c r="B28" s="49"/>
      <c r="C28" s="49"/>
      <c r="D28" s="49"/>
      <c r="E28" s="51"/>
      <c r="F28" s="49"/>
      <c r="G28" s="49"/>
    </row>
  </sheetData>
  <sheetProtection formatCells="0" formatColumns="0" formatRows="0"/>
  <sortState ref="G5:G15">
    <sortCondition ref="G15"/>
  </sortState>
  <mergeCells count="2">
    <mergeCell ref="B2:G2"/>
    <mergeCell ref="B3:G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13</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1.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14</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2.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15</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3.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16</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4.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17</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5.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18</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6.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19</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7.xml><?xml version="1.0" encoding="utf-8"?>
<worksheet xmlns="http://schemas.openxmlformats.org/spreadsheetml/2006/main" xmlns:r="http://schemas.openxmlformats.org/officeDocument/2006/relationships">
  <dimension ref="B1:AC56"/>
  <sheetViews>
    <sheetView showGridLines="0" workbookViewId="0">
      <selection activeCell="C3" sqref="C3"/>
    </sheetView>
  </sheetViews>
  <sheetFormatPr baseColWidth="10" defaultColWidth="10.85546875" defaultRowHeight="15"/>
  <cols>
    <col min="1" max="1" width="3.42578125" style="68" customWidth="1"/>
    <col min="2" max="2" width="15.140625" style="68" customWidth="1"/>
    <col min="3" max="3" width="19" style="68" customWidth="1"/>
    <col min="4" max="8" width="22.140625" style="68" customWidth="1"/>
    <col min="9" max="10" width="10.85546875" style="68"/>
    <col min="11" max="11" width="96.42578125" style="68" customWidth="1"/>
    <col min="12" max="12" width="5.140625" style="150" bestFit="1" customWidth="1"/>
    <col min="13" max="13" width="6.42578125" style="150" bestFit="1" customWidth="1"/>
    <col min="14" max="14" width="8.42578125" style="150" bestFit="1" customWidth="1"/>
    <col min="15" max="15" width="5.7109375" style="150" bestFit="1" customWidth="1"/>
    <col min="16" max="16" width="6.42578125" style="150" bestFit="1" customWidth="1"/>
    <col min="17" max="16384" width="10.85546875" style="68"/>
  </cols>
  <sheetData>
    <row r="1" spans="2:29" ht="15.75" thickBot="1"/>
    <row r="2" spans="2:29" ht="15" customHeight="1">
      <c r="B2" s="194" t="s">
        <v>221</v>
      </c>
      <c r="C2" s="195" t="s">
        <v>139</v>
      </c>
      <c r="D2" s="734" t="s">
        <v>140</v>
      </c>
      <c r="E2" s="735"/>
      <c r="F2" s="735"/>
      <c r="G2" s="735"/>
      <c r="H2" s="736"/>
    </row>
    <row r="3" spans="2:29" ht="15.75" customHeight="1" thickBot="1">
      <c r="B3" s="227">
        <v>20</v>
      </c>
      <c r="C3" s="228"/>
      <c r="D3" s="722" t="str">
        <f>VLOOKUP(B3,Temporalización!B11:C30,2,1)</f>
        <v/>
      </c>
      <c r="E3" s="723"/>
      <c r="F3" s="723"/>
      <c r="G3" s="723"/>
      <c r="H3" s="724"/>
    </row>
    <row r="4" spans="2:29" ht="3.75" customHeight="1" thickBot="1"/>
    <row r="5" spans="2:29" ht="16.5" customHeight="1">
      <c r="B5" s="202" t="s">
        <v>141</v>
      </c>
      <c r="C5" s="203" t="s">
        <v>224</v>
      </c>
      <c r="D5" s="203" t="s">
        <v>225</v>
      </c>
      <c r="E5" s="725" t="s">
        <v>223</v>
      </c>
      <c r="F5" s="726"/>
      <c r="G5" s="726"/>
      <c r="H5" s="727"/>
      <c r="Y5" s="731" t="s">
        <v>142</v>
      </c>
      <c r="Z5" s="732"/>
      <c r="AA5" s="732"/>
      <c r="AB5" s="732"/>
      <c r="AC5" s="733"/>
    </row>
    <row r="6" spans="2:29" ht="25.5" customHeight="1" thickBot="1">
      <c r="B6" s="204">
        <f>VLOOKUP(B3,Temporalización!B11:D30,3,1)</f>
        <v>0</v>
      </c>
      <c r="C6" s="205">
        <f>SUM(L53:P53)-D6</f>
        <v>0</v>
      </c>
      <c r="D6" s="229"/>
      <c r="E6" s="728"/>
      <c r="F6" s="729"/>
      <c r="G6" s="729"/>
      <c r="H6" s="730"/>
      <c r="Y6" s="151">
        <f>WEEKDAY(C3)</f>
        <v>7</v>
      </c>
      <c r="Z6" s="152"/>
      <c r="AA6" s="152"/>
      <c r="AB6" s="152"/>
      <c r="AC6" s="153"/>
    </row>
    <row r="7" spans="2:29" ht="8.25" customHeight="1" thickBot="1">
      <c r="Y7" s="154" t="str">
        <f>IF($Y$6=2,$C$3,"")</f>
        <v/>
      </c>
      <c r="Z7" s="155" t="str">
        <f>IF($Y$6=3,$C$3,"")</f>
        <v/>
      </c>
      <c r="AA7" s="155" t="str">
        <f>IF($Y$6=4,$C$3,"")</f>
        <v/>
      </c>
      <c r="AB7" s="155" t="str">
        <f>IF($Y$6=5,$C$3,"")</f>
        <v/>
      </c>
      <c r="AC7" s="156" t="str">
        <f>IF($Y$6=6,$C$3,"")</f>
        <v/>
      </c>
    </row>
    <row r="8" spans="2:29" ht="15" customHeight="1" thickBot="1">
      <c r="B8" s="712" t="s">
        <v>143</v>
      </c>
      <c r="C8" s="713"/>
      <c r="D8" s="714" t="s">
        <v>222</v>
      </c>
      <c r="E8" s="714"/>
      <c r="F8" s="714"/>
      <c r="G8" s="714"/>
      <c r="H8" s="715"/>
      <c r="Y8" s="159"/>
      <c r="Z8" s="159"/>
      <c r="AA8" s="159"/>
      <c r="AB8" s="159"/>
      <c r="AC8" s="159"/>
    </row>
    <row r="9" spans="2:29" ht="17.25" customHeight="1" thickBot="1">
      <c r="B9" s="716"/>
      <c r="C9" s="717"/>
      <c r="D9" s="197">
        <f>'cálculo horas'!C10</f>
        <v>0</v>
      </c>
      <c r="E9" s="198">
        <f>'cálculo horas'!D10</f>
        <v>2</v>
      </c>
      <c r="F9" s="198">
        <f>'cálculo horas'!E10</f>
        <v>0</v>
      </c>
      <c r="G9" s="198">
        <f>'cálculo horas'!F10</f>
        <v>0</v>
      </c>
      <c r="H9" s="199">
        <f>'cálculo horas'!G10</f>
        <v>1</v>
      </c>
      <c r="L9" s="711" t="s">
        <v>220</v>
      </c>
      <c r="M9" s="711"/>
      <c r="N9" s="711"/>
      <c r="O9" s="711"/>
      <c r="P9" s="711"/>
      <c r="Y9" s="159"/>
      <c r="Z9" s="159"/>
      <c r="AA9" s="159"/>
      <c r="AB9" s="159"/>
      <c r="AC9" s="159"/>
    </row>
    <row r="10" spans="2:29" ht="15" customHeight="1">
      <c r="B10" s="718"/>
      <c r="C10" s="719"/>
      <c r="D10" s="196" t="s">
        <v>110</v>
      </c>
      <c r="E10" s="157" t="s">
        <v>111</v>
      </c>
      <c r="F10" s="157" t="s">
        <v>112</v>
      </c>
      <c r="G10" s="157" t="s">
        <v>113</v>
      </c>
      <c r="H10" s="158" t="s">
        <v>114</v>
      </c>
      <c r="L10" s="160" t="s">
        <v>110</v>
      </c>
      <c r="M10" s="160" t="s">
        <v>111</v>
      </c>
      <c r="N10" s="160" t="s">
        <v>112</v>
      </c>
      <c r="O10" s="160" t="s">
        <v>113</v>
      </c>
      <c r="P10" s="160" t="s">
        <v>114</v>
      </c>
    </row>
    <row r="11" spans="2:29" ht="15" customHeight="1">
      <c r="B11" s="718"/>
      <c r="C11" s="719"/>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c r="B12" s="718"/>
      <c r="C12" s="719"/>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c r="B13" s="718"/>
      <c r="C13" s="719"/>
      <c r="D13" s="244"/>
      <c r="E13" s="236"/>
      <c r="F13" s="243"/>
      <c r="G13" s="243"/>
      <c r="H13" s="235"/>
      <c r="L13" s="164"/>
      <c r="M13" s="164"/>
      <c r="N13" s="164"/>
      <c r="O13" s="164"/>
      <c r="P13" s="164"/>
    </row>
    <row r="14" spans="2:29">
      <c r="B14" s="718"/>
      <c r="C14" s="719"/>
      <c r="D14" s="161" t="e">
        <f>H11+3</f>
        <v>#VALUE!</v>
      </c>
      <c r="E14" s="162" t="e">
        <f>D14+1</f>
        <v>#VALUE!</v>
      </c>
      <c r="F14" s="162" t="e">
        <f t="shared" ref="F14:H14" si="0">E14+1</f>
        <v>#VALUE!</v>
      </c>
      <c r="G14" s="162" t="e">
        <f t="shared" si="0"/>
        <v>#VALUE!</v>
      </c>
      <c r="H14" s="163" t="e">
        <f t="shared" si="0"/>
        <v>#VALUE!</v>
      </c>
      <c r="L14" s="164"/>
      <c r="M14" s="164"/>
      <c r="N14" s="164"/>
      <c r="O14" s="164"/>
      <c r="P14" s="164"/>
    </row>
    <row r="15" spans="2:29">
      <c r="B15" s="718"/>
      <c r="C15" s="719"/>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c r="B16" s="718"/>
      <c r="C16" s="719"/>
      <c r="D16" s="233"/>
      <c r="E16" s="243"/>
      <c r="F16" s="243"/>
      <c r="G16" s="243"/>
      <c r="H16" s="235"/>
      <c r="L16" s="164"/>
      <c r="M16" s="164"/>
      <c r="N16" s="164"/>
      <c r="O16" s="164"/>
      <c r="P16" s="164"/>
    </row>
    <row r="17" spans="2:16">
      <c r="B17" s="718"/>
      <c r="C17" s="719"/>
      <c r="D17" s="161" t="e">
        <f>H14+3</f>
        <v>#VALUE!</v>
      </c>
      <c r="E17" s="162" t="e">
        <f>D17+1</f>
        <v>#VALUE!</v>
      </c>
      <c r="F17" s="162" t="e">
        <f t="shared" ref="F17:H17" si="1">E17+1</f>
        <v>#VALUE!</v>
      </c>
      <c r="G17" s="162" t="e">
        <f t="shared" si="1"/>
        <v>#VALUE!</v>
      </c>
      <c r="H17" s="163" t="e">
        <f t="shared" si="1"/>
        <v>#VALUE!</v>
      </c>
      <c r="L17" s="164"/>
      <c r="M17" s="164"/>
      <c r="N17" s="164"/>
      <c r="O17" s="164"/>
      <c r="P17" s="164"/>
    </row>
    <row r="18" spans="2:16">
      <c r="B18" s="718"/>
      <c r="C18" s="719"/>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c r="B19" s="718"/>
      <c r="C19" s="719"/>
      <c r="D19" s="233"/>
      <c r="E19" s="243"/>
      <c r="F19" s="243"/>
      <c r="G19" s="243"/>
      <c r="H19" s="235"/>
      <c r="L19" s="164"/>
      <c r="M19" s="164"/>
      <c r="N19" s="164"/>
      <c r="O19" s="164"/>
      <c r="P19" s="164"/>
    </row>
    <row r="20" spans="2:16">
      <c r="B20" s="718"/>
      <c r="C20" s="719"/>
      <c r="D20" s="161" t="e">
        <f>H17+3</f>
        <v>#VALUE!</v>
      </c>
      <c r="E20" s="162" t="e">
        <f>D20+1</f>
        <v>#VALUE!</v>
      </c>
      <c r="F20" s="162" t="e">
        <f t="shared" ref="F20:H20" si="2">E20+1</f>
        <v>#VALUE!</v>
      </c>
      <c r="G20" s="162" t="e">
        <f t="shared" si="2"/>
        <v>#VALUE!</v>
      </c>
      <c r="H20" s="163" t="e">
        <f t="shared" si="2"/>
        <v>#VALUE!</v>
      </c>
      <c r="L20" s="164"/>
      <c r="M20" s="164"/>
      <c r="N20" s="164"/>
      <c r="O20" s="164"/>
      <c r="P20" s="164"/>
    </row>
    <row r="21" spans="2:16">
      <c r="B21" s="718"/>
      <c r="C21" s="719"/>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c r="B22" s="718"/>
      <c r="C22" s="719"/>
      <c r="D22" s="233"/>
      <c r="E22" s="243"/>
      <c r="F22" s="243"/>
      <c r="G22" s="243"/>
      <c r="H22" s="235"/>
      <c r="L22" s="164"/>
      <c r="M22" s="164"/>
      <c r="N22" s="164"/>
      <c r="O22" s="164"/>
      <c r="P22" s="164"/>
    </row>
    <row r="23" spans="2:16">
      <c r="B23" s="718"/>
      <c r="C23" s="719"/>
      <c r="D23" s="161" t="e">
        <f>H20+3</f>
        <v>#VALUE!</v>
      </c>
      <c r="E23" s="162" t="e">
        <f>D23+1</f>
        <v>#VALUE!</v>
      </c>
      <c r="F23" s="162" t="e">
        <f t="shared" ref="F23:H23" si="3">E23+1</f>
        <v>#VALUE!</v>
      </c>
      <c r="G23" s="162" t="e">
        <f t="shared" si="3"/>
        <v>#VALUE!</v>
      </c>
      <c r="H23" s="163" t="e">
        <f t="shared" si="3"/>
        <v>#VALUE!</v>
      </c>
      <c r="L23" s="164"/>
      <c r="M23" s="164"/>
      <c r="N23" s="164"/>
      <c r="O23" s="164"/>
      <c r="P23" s="164"/>
    </row>
    <row r="24" spans="2:16">
      <c r="B24" s="718"/>
      <c r="C24" s="719"/>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c r="B25" s="718"/>
      <c r="C25" s="719"/>
      <c r="D25" s="233"/>
      <c r="E25" s="243"/>
      <c r="F25" s="243"/>
      <c r="G25" s="243"/>
      <c r="H25" s="235"/>
      <c r="L25" s="164"/>
      <c r="M25" s="164"/>
      <c r="N25" s="164"/>
      <c r="O25" s="164"/>
      <c r="P25" s="164"/>
    </row>
    <row r="26" spans="2:16">
      <c r="B26" s="718"/>
      <c r="C26" s="719"/>
      <c r="D26" s="161" t="e">
        <f>H23+3</f>
        <v>#VALUE!</v>
      </c>
      <c r="E26" s="162" t="e">
        <f>D26+1</f>
        <v>#VALUE!</v>
      </c>
      <c r="F26" s="162" t="e">
        <f t="shared" ref="F26:H26" si="4">E26+1</f>
        <v>#VALUE!</v>
      </c>
      <c r="G26" s="162" t="e">
        <f t="shared" si="4"/>
        <v>#VALUE!</v>
      </c>
      <c r="H26" s="163" t="e">
        <f t="shared" si="4"/>
        <v>#VALUE!</v>
      </c>
      <c r="L26" s="164"/>
      <c r="M26" s="164"/>
      <c r="N26" s="164"/>
      <c r="O26" s="164"/>
      <c r="P26" s="164"/>
    </row>
    <row r="27" spans="2:16">
      <c r="B27" s="718"/>
      <c r="C27" s="719"/>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c r="B28" s="718"/>
      <c r="C28" s="719"/>
      <c r="D28" s="233"/>
      <c r="E28" s="243"/>
      <c r="F28" s="243"/>
      <c r="G28" s="243"/>
      <c r="H28" s="235"/>
      <c r="L28" s="164"/>
      <c r="M28" s="164"/>
      <c r="N28" s="164"/>
      <c r="O28" s="164"/>
      <c r="P28" s="164"/>
    </row>
    <row r="29" spans="2:16">
      <c r="B29" s="718"/>
      <c r="C29" s="719"/>
      <c r="D29" s="161" t="e">
        <f>H26+3</f>
        <v>#VALUE!</v>
      </c>
      <c r="E29" s="162" t="e">
        <f>D29+1</f>
        <v>#VALUE!</v>
      </c>
      <c r="F29" s="162" t="e">
        <f t="shared" ref="F29:H29" si="5">E29+1</f>
        <v>#VALUE!</v>
      </c>
      <c r="G29" s="162" t="e">
        <f t="shared" si="5"/>
        <v>#VALUE!</v>
      </c>
      <c r="H29" s="163" t="e">
        <f t="shared" si="5"/>
        <v>#VALUE!</v>
      </c>
      <c r="L29" s="164"/>
      <c r="M29" s="164"/>
      <c r="N29" s="164"/>
      <c r="O29" s="164"/>
      <c r="P29" s="164"/>
    </row>
    <row r="30" spans="2:16">
      <c r="B30" s="718"/>
      <c r="C30" s="719"/>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c r="B31" s="718"/>
      <c r="C31" s="719"/>
      <c r="D31" s="233"/>
      <c r="E31" s="243"/>
      <c r="F31" s="243"/>
      <c r="G31" s="243"/>
      <c r="H31" s="235"/>
      <c r="L31" s="164"/>
      <c r="M31" s="164"/>
      <c r="N31" s="164"/>
      <c r="O31" s="164"/>
      <c r="P31" s="164"/>
    </row>
    <row r="32" spans="2:16">
      <c r="B32" s="718"/>
      <c r="C32" s="719"/>
      <c r="D32" s="161" t="e">
        <f>H29+3</f>
        <v>#VALUE!</v>
      </c>
      <c r="E32" s="162" t="e">
        <f>D32+1</f>
        <v>#VALUE!</v>
      </c>
      <c r="F32" s="162" t="e">
        <f t="shared" ref="F32:H32" si="6">E32+1</f>
        <v>#VALUE!</v>
      </c>
      <c r="G32" s="162" t="e">
        <f t="shared" si="6"/>
        <v>#VALUE!</v>
      </c>
      <c r="H32" s="163" t="e">
        <f t="shared" si="6"/>
        <v>#VALUE!</v>
      </c>
      <c r="L32" s="164"/>
      <c r="M32" s="164"/>
      <c r="N32" s="164"/>
      <c r="O32" s="164"/>
      <c r="P32" s="164"/>
    </row>
    <row r="33" spans="2:16">
      <c r="B33" s="718"/>
      <c r="C33" s="719"/>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c r="B34" s="718"/>
      <c r="C34" s="719"/>
      <c r="D34" s="233"/>
      <c r="E34" s="243"/>
      <c r="F34" s="243"/>
      <c r="G34" s="243"/>
      <c r="H34" s="235"/>
      <c r="L34" s="164"/>
      <c r="M34" s="164"/>
      <c r="N34" s="164"/>
      <c r="O34" s="164"/>
      <c r="P34" s="164"/>
    </row>
    <row r="35" spans="2:16">
      <c r="B35" s="718"/>
      <c r="C35" s="719"/>
      <c r="D35" s="161" t="e">
        <f>H32+3</f>
        <v>#VALUE!</v>
      </c>
      <c r="E35" s="162" t="e">
        <f>D35+1</f>
        <v>#VALUE!</v>
      </c>
      <c r="F35" s="162" t="e">
        <f t="shared" ref="F35:H35" si="7">E35+1</f>
        <v>#VALUE!</v>
      </c>
      <c r="G35" s="162" t="e">
        <f t="shared" si="7"/>
        <v>#VALUE!</v>
      </c>
      <c r="H35" s="163" t="e">
        <f t="shared" si="7"/>
        <v>#VALUE!</v>
      </c>
      <c r="L35" s="164"/>
      <c r="M35" s="164"/>
      <c r="N35" s="164"/>
      <c r="O35" s="164"/>
      <c r="P35" s="164"/>
    </row>
    <row r="36" spans="2:16">
      <c r="B36" s="718"/>
      <c r="C36" s="719"/>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c r="B37" s="718"/>
      <c r="C37" s="719"/>
      <c r="D37" s="233"/>
      <c r="E37" s="243"/>
      <c r="F37" s="243"/>
      <c r="G37" s="243"/>
      <c r="H37" s="235"/>
      <c r="L37" s="164"/>
      <c r="M37" s="164"/>
      <c r="N37" s="164"/>
      <c r="O37" s="164"/>
      <c r="P37" s="164"/>
    </row>
    <row r="38" spans="2:16">
      <c r="B38" s="718"/>
      <c r="C38" s="719"/>
      <c r="D38" s="161" t="e">
        <f>H35+3</f>
        <v>#VALUE!</v>
      </c>
      <c r="E38" s="162" t="e">
        <f>D38+1</f>
        <v>#VALUE!</v>
      </c>
      <c r="F38" s="162" t="e">
        <f t="shared" ref="F38:H38" si="8">E38+1</f>
        <v>#VALUE!</v>
      </c>
      <c r="G38" s="162" t="e">
        <f t="shared" si="8"/>
        <v>#VALUE!</v>
      </c>
      <c r="H38" s="163" t="e">
        <f t="shared" si="8"/>
        <v>#VALUE!</v>
      </c>
      <c r="L38" s="164"/>
      <c r="M38" s="164"/>
      <c r="N38" s="164"/>
      <c r="O38" s="164"/>
      <c r="P38" s="164"/>
    </row>
    <row r="39" spans="2:16">
      <c r="B39" s="718"/>
      <c r="C39" s="719"/>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c r="B40" s="718"/>
      <c r="C40" s="719"/>
      <c r="D40" s="233"/>
      <c r="E40" s="243"/>
      <c r="F40" s="243"/>
      <c r="G40" s="243"/>
      <c r="H40" s="235"/>
      <c r="L40" s="164"/>
      <c r="M40" s="164"/>
      <c r="N40" s="164"/>
      <c r="O40" s="164"/>
      <c r="P40" s="164"/>
    </row>
    <row r="41" spans="2:16">
      <c r="B41" s="718"/>
      <c r="C41" s="719"/>
      <c r="D41" s="161" t="e">
        <f>H38+3</f>
        <v>#VALUE!</v>
      </c>
      <c r="E41" s="162" t="e">
        <f>D41+1</f>
        <v>#VALUE!</v>
      </c>
      <c r="F41" s="162" t="e">
        <f t="shared" ref="F41:H41" si="9">E41+1</f>
        <v>#VALUE!</v>
      </c>
      <c r="G41" s="162" t="e">
        <f t="shared" si="9"/>
        <v>#VALUE!</v>
      </c>
      <c r="H41" s="163" t="e">
        <f t="shared" si="9"/>
        <v>#VALUE!</v>
      </c>
      <c r="L41" s="164"/>
      <c r="M41" s="164"/>
      <c r="N41" s="164"/>
      <c r="O41" s="164"/>
      <c r="P41" s="164"/>
    </row>
    <row r="42" spans="2:16">
      <c r="B42" s="718"/>
      <c r="C42" s="719"/>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c r="B43" s="718"/>
      <c r="C43" s="719"/>
      <c r="D43" s="233"/>
      <c r="E43" s="243"/>
      <c r="F43" s="243"/>
      <c r="G43" s="243"/>
      <c r="H43" s="235"/>
      <c r="L43" s="164"/>
      <c r="M43" s="164"/>
      <c r="N43" s="164"/>
      <c r="O43" s="164"/>
      <c r="P43" s="164"/>
    </row>
    <row r="44" spans="2:16">
      <c r="B44" s="718"/>
      <c r="C44" s="719"/>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c r="B45" s="718"/>
      <c r="C45" s="719"/>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c r="B46" s="718"/>
      <c r="C46" s="719"/>
      <c r="D46" s="233"/>
      <c r="E46" s="243"/>
      <c r="F46" s="243"/>
      <c r="G46" s="243"/>
      <c r="H46" s="235"/>
      <c r="L46" s="164"/>
      <c r="M46" s="164"/>
      <c r="N46" s="164"/>
      <c r="O46" s="164"/>
      <c r="P46" s="164"/>
    </row>
    <row r="47" spans="2:16">
      <c r="B47" s="718"/>
      <c r="C47" s="719"/>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c r="B48" s="718"/>
      <c r="C48" s="719"/>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c r="B49" s="718"/>
      <c r="C49" s="719"/>
      <c r="D49" s="233"/>
      <c r="E49" s="243"/>
      <c r="F49" s="243"/>
      <c r="G49" s="243"/>
      <c r="H49" s="235"/>
      <c r="L49" s="164"/>
      <c r="M49" s="164"/>
      <c r="N49" s="164"/>
      <c r="O49" s="164"/>
      <c r="P49" s="164"/>
    </row>
    <row r="50" spans="2:16">
      <c r="B50" s="718"/>
      <c r="C50" s="719"/>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c r="B51" s="718"/>
      <c r="C51" s="719"/>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5.75" thickBot="1">
      <c r="B52" s="720"/>
      <c r="C52" s="721"/>
      <c r="D52" s="233"/>
      <c r="E52" s="243"/>
      <c r="F52" s="243"/>
      <c r="G52" s="243"/>
      <c r="H52" s="235"/>
      <c r="L52" s="164"/>
      <c r="M52" s="164"/>
      <c r="N52" s="164"/>
      <c r="O52" s="164"/>
      <c r="P52" s="164"/>
    </row>
    <row r="53" spans="2:16" ht="24" customHeight="1">
      <c r="B53" s="709" t="s">
        <v>226</v>
      </c>
      <c r="C53" s="709"/>
      <c r="L53" s="165">
        <f>SUM(L11:L52)</f>
        <v>0</v>
      </c>
      <c r="M53" s="165">
        <f t="shared" ref="M53:P53" si="13">SUM(M11:M52)</f>
        <v>0</v>
      </c>
      <c r="N53" s="165">
        <f t="shared" si="13"/>
        <v>0</v>
      </c>
      <c r="O53" s="165">
        <f t="shared" si="13"/>
        <v>0</v>
      </c>
      <c r="P53" s="165">
        <f t="shared" si="13"/>
        <v>0</v>
      </c>
    </row>
    <row r="54" spans="2:16">
      <c r="B54" s="710"/>
      <c r="C54" s="710"/>
    </row>
    <row r="56" spans="2:16">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8.xml><?xml version="1.0" encoding="utf-8"?>
<worksheet xmlns="http://schemas.openxmlformats.org/spreadsheetml/2006/main" xmlns:r="http://schemas.openxmlformats.org/officeDocument/2006/relationships">
  <dimension ref="B1:AL247"/>
  <sheetViews>
    <sheetView workbookViewId="0">
      <selection activeCell="B1" sqref="B1:N1"/>
    </sheetView>
  </sheetViews>
  <sheetFormatPr baseColWidth="10" defaultColWidth="10.85546875" defaultRowHeight="13.5" customHeight="1"/>
  <cols>
    <col min="1" max="1" width="3.140625" style="167" customWidth="1"/>
    <col min="2" max="2" width="39.7109375" style="253" bestFit="1" customWidth="1"/>
    <col min="3" max="3" width="5.7109375" style="252" bestFit="1" customWidth="1"/>
    <col min="4" max="4" width="7" style="252" bestFit="1" customWidth="1"/>
    <col min="5" max="5" width="9.140625" style="252" bestFit="1" customWidth="1"/>
    <col min="6" max="6" width="6.28515625" style="252" bestFit="1" customWidth="1"/>
    <col min="7" max="7" width="7.140625" style="252" bestFit="1" customWidth="1"/>
    <col min="8" max="11" width="4.140625" style="252" bestFit="1" customWidth="1"/>
    <col min="12" max="12" width="22.140625" style="252" bestFit="1" customWidth="1"/>
    <col min="13" max="13" width="5.7109375" style="252" bestFit="1" customWidth="1"/>
    <col min="14" max="14" width="7" style="252" bestFit="1" customWidth="1"/>
    <col min="15" max="15" width="9.140625" style="252" bestFit="1" customWidth="1"/>
    <col min="16" max="16" width="6.28515625" style="252" bestFit="1" customWidth="1"/>
    <col min="17" max="17" width="7.140625" style="252" bestFit="1" customWidth="1"/>
    <col min="18" max="21" width="5" style="252" bestFit="1" customWidth="1"/>
    <col min="22" max="22" width="22.140625" style="252" bestFit="1" customWidth="1"/>
    <col min="23" max="23" width="5.7109375" style="252" bestFit="1" customWidth="1"/>
    <col min="24" max="24" width="7" style="252" bestFit="1" customWidth="1"/>
    <col min="25" max="25" width="9.140625" style="252" bestFit="1" customWidth="1"/>
    <col min="26" max="26" width="6.28515625" style="252" bestFit="1" customWidth="1"/>
    <col min="27" max="27" width="7.140625" style="252" bestFit="1" customWidth="1"/>
    <col min="28" max="32" width="5" style="252" bestFit="1" customWidth="1"/>
    <col min="33" max="33" width="5" style="167" bestFit="1" customWidth="1"/>
    <col min="34" max="34" width="18.42578125" style="167" bestFit="1" customWidth="1"/>
    <col min="35" max="37" width="2.85546875" style="166" bestFit="1" customWidth="1"/>
    <col min="38" max="38" width="5.42578125" style="167" bestFit="1" customWidth="1"/>
    <col min="39" max="16384" width="10.85546875" style="167"/>
  </cols>
  <sheetData>
    <row r="1" spans="2:14" ht="13.5" customHeight="1">
      <c r="B1" s="749" t="s">
        <v>104</v>
      </c>
      <c r="C1" s="749"/>
      <c r="D1" s="749"/>
      <c r="E1" s="749"/>
      <c r="F1" s="749"/>
      <c r="G1" s="749"/>
      <c r="H1" s="749"/>
      <c r="I1" s="749"/>
      <c r="J1" s="749"/>
      <c r="K1" s="749"/>
      <c r="L1" s="749"/>
      <c r="M1" s="749"/>
      <c r="N1" s="749"/>
    </row>
    <row r="2" spans="2:14" ht="13.5" customHeight="1">
      <c r="D2" s="254"/>
    </row>
    <row r="3" spans="2:14" ht="13.5" customHeight="1" thickBot="1">
      <c r="B3" s="737" t="s">
        <v>144</v>
      </c>
      <c r="C3" s="737"/>
      <c r="D3" s="737"/>
      <c r="E3" s="737"/>
      <c r="F3" s="737"/>
      <c r="G3" s="737"/>
      <c r="H3" s="737"/>
      <c r="I3" s="737"/>
      <c r="J3" s="737"/>
      <c r="K3" s="737"/>
      <c r="L3" s="737"/>
    </row>
    <row r="4" spans="2:14" ht="13.5" customHeight="1">
      <c r="B4" s="255" t="s">
        <v>122</v>
      </c>
      <c r="C4" s="738" t="s">
        <v>110</v>
      </c>
      <c r="D4" s="739"/>
      <c r="E4" s="740" t="s">
        <v>111</v>
      </c>
      <c r="F4" s="739"/>
      <c r="G4" s="741" t="s">
        <v>112</v>
      </c>
      <c r="H4" s="742"/>
      <c r="I4" s="741" t="s">
        <v>113</v>
      </c>
      <c r="J4" s="742"/>
      <c r="K4" s="741" t="s">
        <v>114</v>
      </c>
      <c r="L4" s="743"/>
    </row>
    <row r="5" spans="2:14" ht="13.5" customHeight="1">
      <c r="B5" s="256" t="s">
        <v>145</v>
      </c>
      <c r="C5" s="257">
        <f>'cálculo horas'!C10</f>
        <v>0</v>
      </c>
      <c r="D5" s="257"/>
      <c r="E5" s="257">
        <f>'cálculo horas'!D10</f>
        <v>2</v>
      </c>
      <c r="F5" s="258"/>
      <c r="G5" s="257">
        <f>'cálculo horas'!E10</f>
        <v>0</v>
      </c>
      <c r="H5" s="258"/>
      <c r="I5" s="257">
        <f>'cálculo horas'!F10</f>
        <v>0</v>
      </c>
      <c r="J5" s="258"/>
      <c r="K5" s="257">
        <f>'cálculo horas'!G10</f>
        <v>1</v>
      </c>
      <c r="L5" s="258"/>
    </row>
    <row r="6" spans="2:14" ht="13.5" customHeight="1">
      <c r="B6" s="259" t="str">
        <f>B35</f>
        <v>SEPTIEMBRE</v>
      </c>
      <c r="C6" s="260">
        <f>AL38</f>
        <v>3</v>
      </c>
      <c r="D6" s="261">
        <f>C6*C$5</f>
        <v>0</v>
      </c>
      <c r="E6" s="260">
        <f>AL39</f>
        <v>2</v>
      </c>
      <c r="F6" s="261">
        <f>E6*E$5</f>
        <v>4</v>
      </c>
      <c r="G6" s="260">
        <f>AL40</f>
        <v>2</v>
      </c>
      <c r="H6" s="261">
        <f>G6*G$5</f>
        <v>0</v>
      </c>
      <c r="I6" s="260">
        <f>AL41</f>
        <v>2</v>
      </c>
      <c r="J6" s="261">
        <f>I6*I$5</f>
        <v>0</v>
      </c>
      <c r="K6" s="260">
        <f>AL42</f>
        <v>2</v>
      </c>
      <c r="L6" s="261">
        <f>K6*K$5</f>
        <v>2</v>
      </c>
    </row>
    <row r="7" spans="2:14" ht="13.5" customHeight="1">
      <c r="B7" s="262" t="str">
        <f>B44</f>
        <v>OCTUBRE</v>
      </c>
      <c r="C7" s="260">
        <f>AL47</f>
        <v>4</v>
      </c>
      <c r="D7" s="261">
        <f t="shared" ref="D7:F15" si="0">C7*C$5</f>
        <v>0</v>
      </c>
      <c r="E7" s="260">
        <f>AL48</f>
        <v>5</v>
      </c>
      <c r="F7" s="261">
        <f t="shared" si="0"/>
        <v>10</v>
      </c>
      <c r="G7" s="260">
        <f>AL49</f>
        <v>5</v>
      </c>
      <c r="H7" s="261">
        <f t="shared" ref="H7:H15" si="1">G7*G$5</f>
        <v>0</v>
      </c>
      <c r="I7" s="260">
        <f>AL50</f>
        <v>4</v>
      </c>
      <c r="J7" s="261">
        <f t="shared" ref="J7:J15" si="2">I7*I$5</f>
        <v>0</v>
      </c>
      <c r="K7" s="260">
        <f>AL51</f>
        <v>4</v>
      </c>
      <c r="L7" s="261">
        <f t="shared" ref="L7:L15" si="3">K7*K$5</f>
        <v>4</v>
      </c>
    </row>
    <row r="8" spans="2:14" ht="13.5" customHeight="1">
      <c r="B8" s="262" t="str">
        <f>B53</f>
        <v>NOVIEMBRE</v>
      </c>
      <c r="C8" s="260">
        <f>AL56</f>
        <v>4</v>
      </c>
      <c r="D8" s="261">
        <f t="shared" si="0"/>
        <v>0</v>
      </c>
      <c r="E8" s="260">
        <f>AL57</f>
        <v>4</v>
      </c>
      <c r="F8" s="261">
        <f t="shared" si="0"/>
        <v>8</v>
      </c>
      <c r="G8" s="260">
        <f>AL58</f>
        <v>4</v>
      </c>
      <c r="H8" s="261">
        <f t="shared" si="1"/>
        <v>0</v>
      </c>
      <c r="I8" s="260">
        <f>AL59</f>
        <v>4</v>
      </c>
      <c r="J8" s="261">
        <f t="shared" si="2"/>
        <v>0</v>
      </c>
      <c r="K8" s="260">
        <f>AL60</f>
        <v>4</v>
      </c>
      <c r="L8" s="261">
        <f t="shared" si="3"/>
        <v>4</v>
      </c>
    </row>
    <row r="9" spans="2:14" ht="15.75" customHeight="1">
      <c r="B9" s="262" t="str">
        <f>B62</f>
        <v>DICIEMBRE</v>
      </c>
      <c r="C9" s="260">
        <f>AL65</f>
        <v>2</v>
      </c>
      <c r="D9" s="261">
        <f t="shared" si="0"/>
        <v>0</v>
      </c>
      <c r="E9" s="260">
        <f>AL66</f>
        <v>3</v>
      </c>
      <c r="F9" s="261">
        <f t="shared" si="0"/>
        <v>6</v>
      </c>
      <c r="G9" s="260">
        <f>AL67</f>
        <v>3</v>
      </c>
      <c r="H9" s="261">
        <f t="shared" si="1"/>
        <v>0</v>
      </c>
      <c r="I9" s="260">
        <f>AL68</f>
        <v>3</v>
      </c>
      <c r="J9" s="261">
        <f t="shared" si="2"/>
        <v>0</v>
      </c>
      <c r="K9" s="260">
        <f>AL69</f>
        <v>1</v>
      </c>
      <c r="L9" s="261">
        <f t="shared" si="3"/>
        <v>1</v>
      </c>
    </row>
    <row r="10" spans="2:14" ht="15.75" customHeight="1">
      <c r="B10" s="262" t="str">
        <f>B71</f>
        <v>ENERO</v>
      </c>
      <c r="C10" s="260">
        <f>AL74</f>
        <v>3</v>
      </c>
      <c r="D10" s="261">
        <f t="shared" si="0"/>
        <v>0</v>
      </c>
      <c r="E10" s="260">
        <f>AL75</f>
        <v>3</v>
      </c>
      <c r="F10" s="261">
        <f t="shared" si="0"/>
        <v>6</v>
      </c>
      <c r="G10" s="260">
        <f>AL76</f>
        <v>4</v>
      </c>
      <c r="H10" s="261">
        <f t="shared" si="1"/>
        <v>0</v>
      </c>
      <c r="I10" s="260">
        <f>AL77</f>
        <v>4</v>
      </c>
      <c r="J10" s="261">
        <f t="shared" si="2"/>
        <v>0</v>
      </c>
      <c r="K10" s="260">
        <f>AL78</f>
        <v>4</v>
      </c>
      <c r="L10" s="261">
        <f t="shared" si="3"/>
        <v>4</v>
      </c>
    </row>
    <row r="11" spans="2:14" ht="15.75" customHeight="1">
      <c r="B11" s="262" t="str">
        <f>B80</f>
        <v>FEBRERO</v>
      </c>
      <c r="C11" s="260">
        <f>AL83</f>
        <v>4</v>
      </c>
      <c r="D11" s="261">
        <f t="shared" si="0"/>
        <v>0</v>
      </c>
      <c r="E11" s="260">
        <f>AL84</f>
        <v>4</v>
      </c>
      <c r="F11" s="261">
        <f t="shared" si="0"/>
        <v>8</v>
      </c>
      <c r="G11" s="260">
        <f>AL85</f>
        <v>4</v>
      </c>
      <c r="H11" s="261">
        <f t="shared" si="1"/>
        <v>0</v>
      </c>
      <c r="I11" s="260">
        <f>AL86</f>
        <v>3</v>
      </c>
      <c r="J11" s="261">
        <f t="shared" si="2"/>
        <v>0</v>
      </c>
      <c r="K11" s="260">
        <f>AL87</f>
        <v>3</v>
      </c>
      <c r="L11" s="261">
        <f t="shared" si="3"/>
        <v>3</v>
      </c>
    </row>
    <row r="12" spans="2:14" ht="15.75" customHeight="1">
      <c r="B12" s="262" t="str">
        <f>B89</f>
        <v>MARZO</v>
      </c>
      <c r="C12" s="260">
        <f>AL92</f>
        <v>1</v>
      </c>
      <c r="D12" s="261">
        <f t="shared" si="0"/>
        <v>0</v>
      </c>
      <c r="E12" s="260">
        <f>AL93</f>
        <v>2</v>
      </c>
      <c r="F12" s="261">
        <f t="shared" si="0"/>
        <v>4</v>
      </c>
      <c r="G12" s="260">
        <f>AL94</f>
        <v>2</v>
      </c>
      <c r="H12" s="261">
        <f t="shared" si="1"/>
        <v>0</v>
      </c>
      <c r="I12" s="260">
        <f>AL95</f>
        <v>2</v>
      </c>
      <c r="J12" s="261">
        <f t="shared" si="2"/>
        <v>0</v>
      </c>
      <c r="K12" s="260">
        <f>AL96</f>
        <v>1</v>
      </c>
      <c r="L12" s="261">
        <f t="shared" si="3"/>
        <v>1</v>
      </c>
    </row>
    <row r="13" spans="2:14" ht="15.75" customHeight="1">
      <c r="B13" s="262" t="str">
        <f>B98</f>
        <v>ABRIL</v>
      </c>
      <c r="C13" s="260">
        <f>AL101</f>
        <v>0</v>
      </c>
      <c r="D13" s="261">
        <f t="shared" si="0"/>
        <v>0</v>
      </c>
      <c r="E13" s="260">
        <f>AL102</f>
        <v>0</v>
      </c>
      <c r="F13" s="261">
        <f t="shared" si="0"/>
        <v>0</v>
      </c>
      <c r="G13" s="260">
        <f>AL103</f>
        <v>0</v>
      </c>
      <c r="H13" s="261">
        <f t="shared" si="1"/>
        <v>0</v>
      </c>
      <c r="I13" s="260">
        <f>AL104</f>
        <v>0</v>
      </c>
      <c r="J13" s="261">
        <f t="shared" si="2"/>
        <v>0</v>
      </c>
      <c r="K13" s="260">
        <f>AL105</f>
        <v>0</v>
      </c>
      <c r="L13" s="261">
        <f t="shared" si="3"/>
        <v>0</v>
      </c>
    </row>
    <row r="14" spans="2:14" ht="15.75" customHeight="1">
      <c r="B14" s="262" t="str">
        <f>B107</f>
        <v>MAYO</v>
      </c>
      <c r="C14" s="260">
        <f>AL110</f>
        <v>0</v>
      </c>
      <c r="D14" s="261">
        <f t="shared" si="0"/>
        <v>0</v>
      </c>
      <c r="E14" s="260">
        <f>AL111</f>
        <v>0</v>
      </c>
      <c r="F14" s="261">
        <f t="shared" si="0"/>
        <v>0</v>
      </c>
      <c r="G14" s="260">
        <f>AL112</f>
        <v>0</v>
      </c>
      <c r="H14" s="261">
        <f t="shared" si="1"/>
        <v>0</v>
      </c>
      <c r="I14" s="260">
        <f>AL113</f>
        <v>0</v>
      </c>
      <c r="J14" s="261">
        <f t="shared" si="2"/>
        <v>0</v>
      </c>
      <c r="K14" s="260">
        <f>AL114</f>
        <v>0</v>
      </c>
      <c r="L14" s="261">
        <f t="shared" si="3"/>
        <v>0</v>
      </c>
    </row>
    <row r="15" spans="2:14" ht="15.75" customHeight="1">
      <c r="B15" s="263" t="str">
        <f>B116</f>
        <v>JUNIO</v>
      </c>
      <c r="C15" s="260">
        <f>AL119</f>
        <v>0</v>
      </c>
      <c r="D15" s="261">
        <f t="shared" si="0"/>
        <v>0</v>
      </c>
      <c r="E15" s="260">
        <f>AL120</f>
        <v>0</v>
      </c>
      <c r="F15" s="261">
        <f t="shared" si="0"/>
        <v>0</v>
      </c>
      <c r="G15" s="260">
        <f>AL121</f>
        <v>0</v>
      </c>
      <c r="H15" s="261">
        <f t="shared" si="1"/>
        <v>0</v>
      </c>
      <c r="I15" s="260">
        <f>AL122</f>
        <v>0</v>
      </c>
      <c r="J15" s="261">
        <f t="shared" si="2"/>
        <v>0</v>
      </c>
      <c r="K15" s="260">
        <f>AL123</f>
        <v>0</v>
      </c>
      <c r="L15" s="261">
        <f t="shared" si="3"/>
        <v>0</v>
      </c>
    </row>
    <row r="16" spans="2:14" ht="15.75" customHeight="1"/>
    <row r="17" spans="2:33" ht="15.75" customHeight="1" thickBot="1">
      <c r="B17" s="744" t="s">
        <v>146</v>
      </c>
      <c r="C17" s="744"/>
      <c r="D17" s="744"/>
      <c r="E17" s="744"/>
      <c r="F17" s="744"/>
      <c r="G17" s="744"/>
      <c r="L17" s="744" t="s">
        <v>147</v>
      </c>
      <c r="M17" s="744"/>
      <c r="N17" s="744"/>
      <c r="O17" s="744"/>
      <c r="P17" s="744"/>
      <c r="Q17" s="744"/>
      <c r="V17" s="744" t="s">
        <v>148</v>
      </c>
      <c r="W17" s="744"/>
      <c r="X17" s="744"/>
      <c r="Y17" s="744"/>
      <c r="Z17" s="744"/>
      <c r="AA17" s="744"/>
    </row>
    <row r="18" spans="2:33" ht="15.75" customHeight="1">
      <c r="B18" s="745" t="s">
        <v>122</v>
      </c>
      <c r="C18" s="739" t="s">
        <v>110</v>
      </c>
      <c r="D18" s="747" t="s">
        <v>111</v>
      </c>
      <c r="E18" s="747" t="s">
        <v>112</v>
      </c>
      <c r="F18" s="747" t="s">
        <v>113</v>
      </c>
      <c r="G18" s="740" t="s">
        <v>114</v>
      </c>
      <c r="L18" s="745" t="s">
        <v>122</v>
      </c>
      <c r="M18" s="739" t="s">
        <v>110</v>
      </c>
      <c r="N18" s="747" t="s">
        <v>111</v>
      </c>
      <c r="O18" s="747" t="s">
        <v>112</v>
      </c>
      <c r="P18" s="747" t="s">
        <v>113</v>
      </c>
      <c r="Q18" s="740" t="s">
        <v>114</v>
      </c>
      <c r="V18" s="745" t="s">
        <v>122</v>
      </c>
      <c r="W18" s="739" t="s">
        <v>110</v>
      </c>
      <c r="X18" s="747" t="s">
        <v>111</v>
      </c>
      <c r="Y18" s="747" t="s">
        <v>112</v>
      </c>
      <c r="Z18" s="747" t="s">
        <v>113</v>
      </c>
      <c r="AA18" s="740" t="s">
        <v>114</v>
      </c>
    </row>
    <row r="19" spans="2:33" ht="15.75" customHeight="1">
      <c r="B19" s="746"/>
      <c r="C19" s="742"/>
      <c r="D19" s="748"/>
      <c r="E19" s="748"/>
      <c r="F19" s="748"/>
      <c r="G19" s="741"/>
      <c r="L19" s="746"/>
      <c r="M19" s="742"/>
      <c r="N19" s="748"/>
      <c r="O19" s="748"/>
      <c r="P19" s="748"/>
      <c r="Q19" s="741"/>
      <c r="V19" s="746"/>
      <c r="W19" s="742"/>
      <c r="X19" s="748"/>
      <c r="Y19" s="748"/>
      <c r="Z19" s="748"/>
      <c r="AA19" s="741"/>
    </row>
    <row r="20" spans="2:33" ht="15.75" customHeight="1">
      <c r="B20" s="256" t="s">
        <v>149</v>
      </c>
      <c r="C20" s="264">
        <f>'cálculo horas'!C10</f>
        <v>0</v>
      </c>
      <c r="D20" s="264">
        <f>'cálculo horas'!D10</f>
        <v>2</v>
      </c>
      <c r="E20" s="264">
        <f>'cálculo horas'!E10</f>
        <v>0</v>
      </c>
      <c r="F20" s="264">
        <f>'cálculo horas'!F10</f>
        <v>0</v>
      </c>
      <c r="G20" s="264">
        <f>'cálculo horas'!G10</f>
        <v>1</v>
      </c>
      <c r="H20" s="265" t="s">
        <v>150</v>
      </c>
      <c r="L20" s="256" t="s">
        <v>149</v>
      </c>
      <c r="M20" s="264">
        <f>'cálculo horas'!C10</f>
        <v>0</v>
      </c>
      <c r="N20" s="264">
        <f>'cálculo horas'!D10</f>
        <v>2</v>
      </c>
      <c r="O20" s="264">
        <f>'cálculo horas'!E10</f>
        <v>0</v>
      </c>
      <c r="P20" s="264">
        <f>'cálculo horas'!F10</f>
        <v>0</v>
      </c>
      <c r="Q20" s="264">
        <f>'cálculo horas'!G10</f>
        <v>1</v>
      </c>
      <c r="R20" s="265" t="s">
        <v>151</v>
      </c>
      <c r="V20" s="256" t="s">
        <v>149</v>
      </c>
      <c r="W20" s="264">
        <f>'cálculo horas'!C10</f>
        <v>0</v>
      </c>
      <c r="X20" s="264">
        <f>'cálculo horas'!D10</f>
        <v>2</v>
      </c>
      <c r="Y20" s="264">
        <f>'cálculo horas'!E10</f>
        <v>0</v>
      </c>
      <c r="Z20" s="264">
        <f>'cálculo horas'!F10</f>
        <v>0</v>
      </c>
      <c r="AA20" s="264">
        <f>'cálculo horas'!G10</f>
        <v>1</v>
      </c>
      <c r="AB20" s="265" t="s">
        <v>152</v>
      </c>
    </row>
    <row r="21" spans="2:33" ht="15.75" customHeight="1">
      <c r="B21" s="259" t="str">
        <f>$B6</f>
        <v>SEPTIEMBRE</v>
      </c>
      <c r="C21" s="260">
        <f>AI38</f>
        <v>3</v>
      </c>
      <c r="D21" s="260">
        <f>AI39</f>
        <v>2</v>
      </c>
      <c r="E21" s="260">
        <f>AI40</f>
        <v>2</v>
      </c>
      <c r="F21" s="260">
        <f>AI41</f>
        <v>2</v>
      </c>
      <c r="G21" s="266">
        <f>AI42</f>
        <v>2</v>
      </c>
      <c r="H21" s="267">
        <f>C21*C$20+D21*D$20+E21*E$20+F21*F$20+G21*G$20</f>
        <v>6</v>
      </c>
      <c r="L21" s="259" t="str">
        <f>$B6</f>
        <v>SEPTIEMBRE</v>
      </c>
      <c r="M21" s="260">
        <f>AJ38</f>
        <v>0</v>
      </c>
      <c r="N21" s="260">
        <f>AJ39</f>
        <v>0</v>
      </c>
      <c r="O21" s="260">
        <f>AJ40</f>
        <v>0</v>
      </c>
      <c r="P21" s="260">
        <f>AJ41</f>
        <v>0</v>
      </c>
      <c r="Q21" s="266">
        <f>AJ42</f>
        <v>0</v>
      </c>
      <c r="R21" s="267">
        <f>M21*M$20+N21*N$20+O21*O$20+P21*P$20+Q21*Q$20</f>
        <v>0</v>
      </c>
      <c r="V21" s="259" t="str">
        <f>$B6</f>
        <v>SEPTIEMBRE</v>
      </c>
      <c r="W21" s="260">
        <f>AK38</f>
        <v>0</v>
      </c>
      <c r="X21" s="260">
        <f>AK39</f>
        <v>0</v>
      </c>
      <c r="Y21" s="260">
        <f>AK40</f>
        <v>0</v>
      </c>
      <c r="Z21" s="260">
        <f>AK41</f>
        <v>0</v>
      </c>
      <c r="AA21" s="266">
        <f>AK42</f>
        <v>0</v>
      </c>
      <c r="AB21" s="267">
        <f>W21*W$20+X21*X$20+Y21*Y$20+Z21*Z$20+AA21*AA$20</f>
        <v>0</v>
      </c>
    </row>
    <row r="22" spans="2:33" ht="15.75" customHeight="1">
      <c r="B22" s="259" t="str">
        <f t="shared" ref="B22:B30" si="4">$B7</f>
        <v>OCTUBRE</v>
      </c>
      <c r="C22" s="260">
        <f>AI47</f>
        <v>4</v>
      </c>
      <c r="D22" s="260">
        <f>AI48</f>
        <v>5</v>
      </c>
      <c r="E22" s="260">
        <f>AI49</f>
        <v>5</v>
      </c>
      <c r="F22" s="260">
        <f>AI50</f>
        <v>4</v>
      </c>
      <c r="G22" s="266">
        <f>AI51</f>
        <v>4</v>
      </c>
      <c r="H22" s="267">
        <f t="shared" ref="H22:H30" si="5">C22*$C$20+D22*$D$20+E22*$E$20+F22*$F$20+G22*$G$20</f>
        <v>14</v>
      </c>
      <c r="L22" s="259" t="str">
        <f t="shared" ref="L22:L30" si="6">$B7</f>
        <v>OCTUBRE</v>
      </c>
      <c r="M22" s="260">
        <f>AJ47</f>
        <v>0</v>
      </c>
      <c r="N22" s="260">
        <f>AJ48</f>
        <v>0</v>
      </c>
      <c r="O22" s="260">
        <f>AJ49</f>
        <v>0</v>
      </c>
      <c r="P22" s="260">
        <f>AJ50</f>
        <v>0</v>
      </c>
      <c r="Q22" s="266">
        <f>AJ51</f>
        <v>0</v>
      </c>
      <c r="R22" s="267">
        <f t="shared" ref="R22:R30" si="7">M22*M$20+N22*N$20+O22*O$20+P22*P$20+Q22*Q$20</f>
        <v>0</v>
      </c>
      <c r="V22" s="259" t="str">
        <f t="shared" ref="V22:V30" si="8">$B7</f>
        <v>OCTUBRE</v>
      </c>
      <c r="W22" s="260">
        <f>AK47</f>
        <v>0</v>
      </c>
      <c r="X22" s="260">
        <f>AK48</f>
        <v>0</v>
      </c>
      <c r="Y22" s="260">
        <f>AK49</f>
        <v>0</v>
      </c>
      <c r="Z22" s="260">
        <f>AK50</f>
        <v>0</v>
      </c>
      <c r="AA22" s="266">
        <f>AK51</f>
        <v>0</v>
      </c>
      <c r="AB22" s="267">
        <f t="shared" ref="AB22:AB30" si="9">W22*W$20+X22*X$20+Y22*Y$20+Z22*Z$20+AA22*AA$20</f>
        <v>0</v>
      </c>
    </row>
    <row r="23" spans="2:33" ht="15.75" customHeight="1">
      <c r="B23" s="259" t="str">
        <f t="shared" si="4"/>
        <v>NOVIEMBRE</v>
      </c>
      <c r="C23" s="260">
        <f>AI56</f>
        <v>4</v>
      </c>
      <c r="D23" s="260">
        <f>AI57</f>
        <v>4</v>
      </c>
      <c r="E23" s="260">
        <f>AI58</f>
        <v>4</v>
      </c>
      <c r="F23" s="260">
        <f>AI59</f>
        <v>4</v>
      </c>
      <c r="G23" s="266">
        <f>AI60</f>
        <v>4</v>
      </c>
      <c r="H23" s="267">
        <f t="shared" si="5"/>
        <v>12</v>
      </c>
      <c r="L23" s="259" t="str">
        <f t="shared" si="6"/>
        <v>NOVIEMBRE</v>
      </c>
      <c r="M23" s="260">
        <f>AJ56</f>
        <v>0</v>
      </c>
      <c r="N23" s="260">
        <f>AJ57</f>
        <v>0</v>
      </c>
      <c r="O23" s="260">
        <f>AJ58</f>
        <v>0</v>
      </c>
      <c r="P23" s="260">
        <f>AJ59</f>
        <v>0</v>
      </c>
      <c r="Q23" s="266">
        <f>AJ60</f>
        <v>0</v>
      </c>
      <c r="R23" s="267">
        <f t="shared" si="7"/>
        <v>0</v>
      </c>
      <c r="V23" s="259" t="str">
        <f t="shared" si="8"/>
        <v>NOVIEMBRE</v>
      </c>
      <c r="W23" s="260">
        <f>AK56</f>
        <v>0</v>
      </c>
      <c r="X23" s="260">
        <f>AK57</f>
        <v>0</v>
      </c>
      <c r="Y23" s="260">
        <f>AK58</f>
        <v>0</v>
      </c>
      <c r="Z23" s="260">
        <f>AK59</f>
        <v>0</v>
      </c>
      <c r="AA23" s="266">
        <f>AK60</f>
        <v>0</v>
      </c>
      <c r="AB23" s="267">
        <f t="shared" si="9"/>
        <v>0</v>
      </c>
    </row>
    <row r="24" spans="2:33" ht="15.75" customHeight="1">
      <c r="B24" s="259" t="str">
        <f t="shared" si="4"/>
        <v>DICIEMBRE</v>
      </c>
      <c r="C24" s="260">
        <f>AI65</f>
        <v>2</v>
      </c>
      <c r="D24" s="260">
        <f>AI66</f>
        <v>3</v>
      </c>
      <c r="E24" s="260">
        <f>AI67</f>
        <v>3</v>
      </c>
      <c r="F24" s="260">
        <f>AI68</f>
        <v>3</v>
      </c>
      <c r="G24" s="266">
        <f>AI69</f>
        <v>1</v>
      </c>
      <c r="H24" s="267">
        <f t="shared" si="5"/>
        <v>7</v>
      </c>
      <c r="L24" s="259" t="str">
        <f t="shared" si="6"/>
        <v>DICIEMBRE</v>
      </c>
      <c r="M24" s="260">
        <f>AJ65</f>
        <v>0</v>
      </c>
      <c r="N24" s="260">
        <f>AJ66</f>
        <v>0</v>
      </c>
      <c r="O24" s="260">
        <f>AJ67</f>
        <v>0</v>
      </c>
      <c r="P24" s="260">
        <f>AJ68</f>
        <v>0</v>
      </c>
      <c r="Q24" s="266">
        <f>AJ69</f>
        <v>0</v>
      </c>
      <c r="R24" s="267">
        <f t="shared" si="7"/>
        <v>0</v>
      </c>
      <c r="V24" s="259" t="str">
        <f t="shared" si="8"/>
        <v>DICIEMBRE</v>
      </c>
      <c r="W24" s="260">
        <f>AK65</f>
        <v>0</v>
      </c>
      <c r="X24" s="260">
        <f>AK66</f>
        <v>0</v>
      </c>
      <c r="Y24" s="260">
        <f>AK67</f>
        <v>0</v>
      </c>
      <c r="Z24" s="260">
        <f>AK68</f>
        <v>0</v>
      </c>
      <c r="AA24" s="266">
        <f>AK69</f>
        <v>0</v>
      </c>
      <c r="AB24" s="267">
        <f t="shared" si="9"/>
        <v>0</v>
      </c>
    </row>
    <row r="25" spans="2:33" ht="15.75" customHeight="1">
      <c r="B25" s="259" t="str">
        <f t="shared" si="4"/>
        <v>ENERO</v>
      </c>
      <c r="C25" s="260">
        <f>AI74</f>
        <v>0</v>
      </c>
      <c r="D25" s="260">
        <f>AI75</f>
        <v>0</v>
      </c>
      <c r="E25" s="260">
        <f>AI76</f>
        <v>0</v>
      </c>
      <c r="F25" s="260">
        <f>AI77</f>
        <v>0</v>
      </c>
      <c r="G25" s="266">
        <f>AI78</f>
        <v>0</v>
      </c>
      <c r="H25" s="267">
        <f t="shared" si="5"/>
        <v>0</v>
      </c>
      <c r="L25" s="259" t="str">
        <f t="shared" si="6"/>
        <v>ENERO</v>
      </c>
      <c r="M25" s="260">
        <f>AJ74</f>
        <v>3</v>
      </c>
      <c r="N25" s="260">
        <f>AJ75</f>
        <v>3</v>
      </c>
      <c r="O25" s="260">
        <f>AJ76</f>
        <v>4</v>
      </c>
      <c r="P25" s="260">
        <f>AJ77</f>
        <v>4</v>
      </c>
      <c r="Q25" s="266">
        <f>AJ78</f>
        <v>4</v>
      </c>
      <c r="R25" s="267">
        <f t="shared" si="7"/>
        <v>10</v>
      </c>
      <c r="V25" s="259" t="str">
        <f t="shared" si="8"/>
        <v>ENERO</v>
      </c>
      <c r="W25" s="260">
        <f>AK74</f>
        <v>0</v>
      </c>
      <c r="X25" s="260">
        <f>AK75</f>
        <v>0</v>
      </c>
      <c r="Y25" s="260">
        <f>AK76</f>
        <v>0</v>
      </c>
      <c r="Z25" s="260">
        <f>AK77</f>
        <v>0</v>
      </c>
      <c r="AA25" s="266">
        <f>AK78</f>
        <v>0</v>
      </c>
      <c r="AB25" s="267">
        <f t="shared" si="9"/>
        <v>0</v>
      </c>
    </row>
    <row r="26" spans="2:33" ht="15.75" customHeight="1">
      <c r="B26" s="259" t="str">
        <f t="shared" si="4"/>
        <v>FEBRERO</v>
      </c>
      <c r="C26" s="260">
        <f>AI83</f>
        <v>0</v>
      </c>
      <c r="D26" s="260">
        <f>AI84</f>
        <v>0</v>
      </c>
      <c r="E26" s="260">
        <f>AI85</f>
        <v>0</v>
      </c>
      <c r="F26" s="260">
        <f>AI86</f>
        <v>0</v>
      </c>
      <c r="G26" s="266">
        <f>AI87</f>
        <v>0</v>
      </c>
      <c r="H26" s="267">
        <f t="shared" si="5"/>
        <v>0</v>
      </c>
      <c r="L26" s="259" t="str">
        <f t="shared" si="6"/>
        <v>FEBRERO</v>
      </c>
      <c r="M26" s="260">
        <f>AJ83</f>
        <v>4</v>
      </c>
      <c r="N26" s="260">
        <f>AJ84</f>
        <v>4</v>
      </c>
      <c r="O26" s="260">
        <f>AJ85</f>
        <v>4</v>
      </c>
      <c r="P26" s="260">
        <f>AJ86</f>
        <v>3</v>
      </c>
      <c r="Q26" s="266">
        <f>AJ87</f>
        <v>3</v>
      </c>
      <c r="R26" s="267">
        <f t="shared" si="7"/>
        <v>11</v>
      </c>
      <c r="V26" s="259" t="str">
        <f t="shared" si="8"/>
        <v>FEBRERO</v>
      </c>
      <c r="W26" s="260">
        <f>AK83</f>
        <v>0</v>
      </c>
      <c r="X26" s="260">
        <f>AK84</f>
        <v>0</v>
      </c>
      <c r="Y26" s="260">
        <f>AK85</f>
        <v>0</v>
      </c>
      <c r="Z26" s="260">
        <f>AK86</f>
        <v>0</v>
      </c>
      <c r="AA26" s="266">
        <f>AK87</f>
        <v>0</v>
      </c>
      <c r="AB26" s="267">
        <f t="shared" si="9"/>
        <v>0</v>
      </c>
    </row>
    <row r="27" spans="2:33" ht="15.75" customHeight="1">
      <c r="B27" s="259" t="str">
        <f t="shared" si="4"/>
        <v>MARZO</v>
      </c>
      <c r="C27" s="260">
        <f>AI92</f>
        <v>0</v>
      </c>
      <c r="D27" s="260">
        <f>AI93</f>
        <v>0</v>
      </c>
      <c r="E27" s="260">
        <f>AI94</f>
        <v>0</v>
      </c>
      <c r="F27" s="260">
        <f>AI95</f>
        <v>0</v>
      </c>
      <c r="G27" s="266">
        <f>AI96</f>
        <v>0</v>
      </c>
      <c r="H27" s="267">
        <f t="shared" si="5"/>
        <v>0</v>
      </c>
      <c r="L27" s="259" t="str">
        <f t="shared" si="6"/>
        <v>MARZO</v>
      </c>
      <c r="M27" s="260">
        <f>AJ92</f>
        <v>1</v>
      </c>
      <c r="N27" s="260">
        <f>AJ93</f>
        <v>2</v>
      </c>
      <c r="O27" s="260">
        <f>AJ94</f>
        <v>2</v>
      </c>
      <c r="P27" s="260">
        <f>AJ95</f>
        <v>2</v>
      </c>
      <c r="Q27" s="266">
        <f>AJ96</f>
        <v>1</v>
      </c>
      <c r="R27" s="267">
        <f t="shared" si="7"/>
        <v>5</v>
      </c>
      <c r="V27" s="259" t="str">
        <f t="shared" si="8"/>
        <v>MARZO</v>
      </c>
      <c r="W27" s="260">
        <f>AK92</f>
        <v>0</v>
      </c>
      <c r="X27" s="260">
        <f>AK93</f>
        <v>0</v>
      </c>
      <c r="Y27" s="260">
        <f>AK94</f>
        <v>0</v>
      </c>
      <c r="Z27" s="260">
        <f>AK95</f>
        <v>0</v>
      </c>
      <c r="AA27" s="266">
        <f>AK96</f>
        <v>0</v>
      </c>
      <c r="AB27" s="267">
        <f t="shared" si="9"/>
        <v>0</v>
      </c>
    </row>
    <row r="28" spans="2:33" ht="15.75" customHeight="1">
      <c r="B28" s="259" t="str">
        <f t="shared" si="4"/>
        <v>ABRIL</v>
      </c>
      <c r="C28" s="260">
        <f>AI101</f>
        <v>0</v>
      </c>
      <c r="D28" s="260">
        <f>AI102</f>
        <v>0</v>
      </c>
      <c r="E28" s="260">
        <f>AI103</f>
        <v>0</v>
      </c>
      <c r="F28" s="260">
        <f>AI104</f>
        <v>0</v>
      </c>
      <c r="G28" s="266">
        <f>AI105</f>
        <v>0</v>
      </c>
      <c r="H28" s="267">
        <f t="shared" si="5"/>
        <v>0</v>
      </c>
      <c r="L28" s="259" t="str">
        <f t="shared" si="6"/>
        <v>ABRIL</v>
      </c>
      <c r="M28" s="260">
        <f>AJ101</f>
        <v>0</v>
      </c>
      <c r="N28" s="260">
        <f>AJ102</f>
        <v>0</v>
      </c>
      <c r="O28" s="260">
        <f>AJ103</f>
        <v>0</v>
      </c>
      <c r="P28" s="260">
        <f>AJ104</f>
        <v>0</v>
      </c>
      <c r="Q28" s="266">
        <f>AJ105</f>
        <v>0</v>
      </c>
      <c r="R28" s="267">
        <f t="shared" si="7"/>
        <v>0</v>
      </c>
      <c r="V28" s="259" t="str">
        <f t="shared" si="8"/>
        <v>ABRIL</v>
      </c>
      <c r="W28" s="260">
        <f>AK101</f>
        <v>0</v>
      </c>
      <c r="X28" s="260">
        <f>AK102</f>
        <v>0</v>
      </c>
      <c r="Y28" s="260">
        <f>AK103</f>
        <v>0</v>
      </c>
      <c r="Z28" s="260">
        <f>AK104</f>
        <v>0</v>
      </c>
      <c r="AA28" s="266">
        <f>AK105</f>
        <v>0</v>
      </c>
      <c r="AB28" s="267">
        <f t="shared" si="9"/>
        <v>0</v>
      </c>
      <c r="AG28" s="166"/>
    </row>
    <row r="29" spans="2:33" ht="15.75" customHeight="1">
      <c r="B29" s="259" t="str">
        <f t="shared" si="4"/>
        <v>MAYO</v>
      </c>
      <c r="C29" s="260">
        <f>AI110</f>
        <v>0</v>
      </c>
      <c r="D29" s="260">
        <f>AI111</f>
        <v>0</v>
      </c>
      <c r="E29" s="260">
        <f>AI112</f>
        <v>0</v>
      </c>
      <c r="F29" s="260">
        <f>AI113</f>
        <v>0</v>
      </c>
      <c r="G29" s="266">
        <f>AI114</f>
        <v>0</v>
      </c>
      <c r="H29" s="267">
        <f t="shared" si="5"/>
        <v>0</v>
      </c>
      <c r="L29" s="259" t="str">
        <f t="shared" si="6"/>
        <v>MAYO</v>
      </c>
      <c r="M29" s="260">
        <f>AJ110</f>
        <v>0</v>
      </c>
      <c r="N29" s="260">
        <f>AJ111</f>
        <v>0</v>
      </c>
      <c r="O29" s="260">
        <f>AJ112</f>
        <v>0</v>
      </c>
      <c r="P29" s="260">
        <f>AJ113</f>
        <v>0</v>
      </c>
      <c r="Q29" s="266">
        <f>AJ114</f>
        <v>0</v>
      </c>
      <c r="R29" s="267">
        <f t="shared" si="7"/>
        <v>0</v>
      </c>
      <c r="V29" s="259" t="str">
        <f t="shared" si="8"/>
        <v>MAYO</v>
      </c>
      <c r="W29" s="260">
        <f>AK110</f>
        <v>0</v>
      </c>
      <c r="X29" s="260">
        <f>AK111</f>
        <v>0</v>
      </c>
      <c r="Y29" s="260">
        <f>AK112</f>
        <v>0</v>
      </c>
      <c r="Z29" s="260">
        <f>AK113</f>
        <v>0</v>
      </c>
      <c r="AA29" s="266">
        <f>AK114</f>
        <v>0</v>
      </c>
      <c r="AB29" s="267">
        <f t="shared" si="9"/>
        <v>0</v>
      </c>
      <c r="AG29" s="166"/>
    </row>
    <row r="30" spans="2:33" ht="13.5" customHeight="1">
      <c r="B30" s="259" t="str">
        <f t="shared" si="4"/>
        <v>JUNIO</v>
      </c>
      <c r="C30" s="260">
        <f>AI119</f>
        <v>0</v>
      </c>
      <c r="D30" s="260">
        <f>AI120</f>
        <v>0</v>
      </c>
      <c r="E30" s="260">
        <f>AI121</f>
        <v>0</v>
      </c>
      <c r="F30" s="260">
        <f>AI122</f>
        <v>0</v>
      </c>
      <c r="G30" s="266">
        <f>AI123</f>
        <v>0</v>
      </c>
      <c r="H30" s="267">
        <f t="shared" si="5"/>
        <v>0</v>
      </c>
      <c r="L30" s="259" t="str">
        <f t="shared" si="6"/>
        <v>JUNIO</v>
      </c>
      <c r="M30" s="260">
        <f>AJ119</f>
        <v>0</v>
      </c>
      <c r="N30" s="260">
        <f>AJ120</f>
        <v>0</v>
      </c>
      <c r="O30" s="260">
        <f>AJ121</f>
        <v>0</v>
      </c>
      <c r="P30" s="260">
        <f>AJ122</f>
        <v>0</v>
      </c>
      <c r="Q30" s="266">
        <f>AJ123</f>
        <v>0</v>
      </c>
      <c r="R30" s="267">
        <f t="shared" si="7"/>
        <v>0</v>
      </c>
      <c r="V30" s="259" t="str">
        <f t="shared" si="8"/>
        <v>JUNIO</v>
      </c>
      <c r="W30" s="260">
        <f>AK119</f>
        <v>0</v>
      </c>
      <c r="X30" s="260">
        <f>AK120</f>
        <v>0</v>
      </c>
      <c r="Y30" s="260">
        <f>AK121</f>
        <v>0</v>
      </c>
      <c r="Z30" s="260">
        <f>AK122</f>
        <v>0</v>
      </c>
      <c r="AA30" s="266">
        <f>AK123</f>
        <v>0</v>
      </c>
      <c r="AB30" s="267">
        <f t="shared" si="9"/>
        <v>0</v>
      </c>
    </row>
    <row r="33" spans="2:38" ht="13.5" customHeight="1">
      <c r="AI33" s="166" t="s">
        <v>153</v>
      </c>
      <c r="AJ33" s="166" t="s">
        <v>153</v>
      </c>
      <c r="AK33" s="166" t="s">
        <v>153</v>
      </c>
    </row>
    <row r="34" spans="2:38" ht="17.25" customHeight="1">
      <c r="B34" s="753" t="s">
        <v>154</v>
      </c>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I34" s="166">
        <v>1</v>
      </c>
      <c r="AJ34" s="166">
        <v>2</v>
      </c>
      <c r="AK34" s="166">
        <v>3</v>
      </c>
      <c r="AL34" s="167" t="s">
        <v>155</v>
      </c>
    </row>
    <row r="35" spans="2:38" ht="13.5" customHeight="1">
      <c r="B35" s="268" t="str">
        <f>B129</f>
        <v>SEPTIEMBRE</v>
      </c>
      <c r="C35" s="268" t="str">
        <f>C129</f>
        <v>D 1</v>
      </c>
      <c r="D35" s="268" t="str">
        <f t="shared" ref="D35:AF35" si="10">D129</f>
        <v>L 2</v>
      </c>
      <c r="E35" s="268" t="str">
        <f t="shared" si="10"/>
        <v>M 3</v>
      </c>
      <c r="F35" s="268" t="str">
        <f t="shared" si="10"/>
        <v>X 4</v>
      </c>
      <c r="G35" s="268" t="str">
        <f t="shared" si="10"/>
        <v>J 5</v>
      </c>
      <c r="H35" s="268" t="str">
        <f t="shared" si="10"/>
        <v>V 6</v>
      </c>
      <c r="I35" s="268" t="str">
        <f t="shared" si="10"/>
        <v>S 7</v>
      </c>
      <c r="J35" s="268" t="str">
        <f t="shared" si="10"/>
        <v>D 8</v>
      </c>
      <c r="K35" s="268" t="str">
        <f t="shared" si="10"/>
        <v>L 9</v>
      </c>
      <c r="L35" s="268" t="str">
        <f t="shared" si="10"/>
        <v>M 10</v>
      </c>
      <c r="M35" s="268" t="str">
        <f t="shared" si="10"/>
        <v>X 11</v>
      </c>
      <c r="N35" s="268" t="str">
        <f t="shared" si="10"/>
        <v>J 12</v>
      </c>
      <c r="O35" s="268" t="str">
        <f t="shared" si="10"/>
        <v>V 13</v>
      </c>
      <c r="P35" s="268" t="str">
        <f t="shared" si="10"/>
        <v>S 14</v>
      </c>
      <c r="Q35" s="268" t="str">
        <f t="shared" si="10"/>
        <v>D 15</v>
      </c>
      <c r="R35" s="268" t="str">
        <f t="shared" si="10"/>
        <v>L 16</v>
      </c>
      <c r="S35" s="268" t="str">
        <f t="shared" si="10"/>
        <v>M 17</v>
      </c>
      <c r="T35" s="268" t="str">
        <f t="shared" si="10"/>
        <v>X 18</v>
      </c>
      <c r="U35" s="268" t="str">
        <f t="shared" si="10"/>
        <v>J 19</v>
      </c>
      <c r="V35" s="268" t="str">
        <f t="shared" si="10"/>
        <v>V 20</v>
      </c>
      <c r="W35" s="268" t="str">
        <f t="shared" si="10"/>
        <v>S 21</v>
      </c>
      <c r="X35" s="268" t="str">
        <f t="shared" si="10"/>
        <v>D 22</v>
      </c>
      <c r="Y35" s="268" t="str">
        <f t="shared" si="10"/>
        <v>L 23</v>
      </c>
      <c r="Z35" s="268" t="str">
        <f t="shared" si="10"/>
        <v>M 24</v>
      </c>
      <c r="AA35" s="268" t="str">
        <f t="shared" si="10"/>
        <v>X 25</v>
      </c>
      <c r="AB35" s="268" t="str">
        <f t="shared" si="10"/>
        <v>J 26</v>
      </c>
      <c r="AC35" s="268" t="str">
        <f t="shared" si="10"/>
        <v>V 27</v>
      </c>
      <c r="AD35" s="268" t="str">
        <f t="shared" si="10"/>
        <v>S 28</v>
      </c>
      <c r="AE35" s="268" t="str">
        <f t="shared" si="10"/>
        <v>D 29</v>
      </c>
      <c r="AF35" s="268" t="str">
        <f t="shared" si="10"/>
        <v>L 30</v>
      </c>
    </row>
    <row r="36" spans="2:38" ht="13.5" customHeight="1">
      <c r="B36" s="268"/>
      <c r="C36" s="268" t="str">
        <f>IF(AND(OR(C130="1",C130="2",C130="3"),C131&lt;&gt;"F",C132&lt;&gt;"VAC"),C130,"")</f>
        <v/>
      </c>
      <c r="D36" s="268" t="str">
        <f t="shared" ref="D36:AG36" si="11">IF(AND(OR(D130="1",D130="2",D130="3"),D131&lt;&gt;"F",D132&lt;&gt;"VAC"),D130,"")</f>
        <v/>
      </c>
      <c r="E36" s="268" t="str">
        <f t="shared" si="11"/>
        <v/>
      </c>
      <c r="F36" s="268" t="str">
        <f t="shared" si="11"/>
        <v/>
      </c>
      <c r="G36" s="268" t="str">
        <f t="shared" si="11"/>
        <v/>
      </c>
      <c r="H36" s="268" t="str">
        <f t="shared" si="11"/>
        <v/>
      </c>
      <c r="I36" s="268" t="str">
        <f t="shared" si="11"/>
        <v/>
      </c>
      <c r="J36" s="268" t="str">
        <f t="shared" si="11"/>
        <v/>
      </c>
      <c r="K36" s="268" t="str">
        <f t="shared" si="11"/>
        <v/>
      </c>
      <c r="L36" s="268" t="str">
        <f t="shared" si="11"/>
        <v/>
      </c>
      <c r="M36" s="268" t="str">
        <f t="shared" si="11"/>
        <v/>
      </c>
      <c r="N36" s="268" t="str">
        <f t="shared" si="11"/>
        <v/>
      </c>
      <c r="O36" s="268" t="str">
        <f t="shared" si="11"/>
        <v/>
      </c>
      <c r="P36" s="268" t="str">
        <f t="shared" si="11"/>
        <v/>
      </c>
      <c r="Q36" s="268" t="str">
        <f t="shared" si="11"/>
        <v/>
      </c>
      <c r="R36" s="268" t="str">
        <f t="shared" si="11"/>
        <v>1</v>
      </c>
      <c r="S36" s="268" t="str">
        <f t="shared" si="11"/>
        <v>1</v>
      </c>
      <c r="T36" s="268" t="str">
        <f t="shared" si="11"/>
        <v>1</v>
      </c>
      <c r="U36" s="268" t="str">
        <f t="shared" si="11"/>
        <v>1</v>
      </c>
      <c r="V36" s="268" t="str">
        <f t="shared" si="11"/>
        <v>1</v>
      </c>
      <c r="W36" s="268" t="str">
        <f t="shared" si="11"/>
        <v/>
      </c>
      <c r="X36" s="268" t="str">
        <f t="shared" si="11"/>
        <v/>
      </c>
      <c r="Y36" s="268" t="str">
        <f t="shared" si="11"/>
        <v>1</v>
      </c>
      <c r="Z36" s="268" t="str">
        <f t="shared" si="11"/>
        <v>1</v>
      </c>
      <c r="AA36" s="268" t="str">
        <f t="shared" si="11"/>
        <v>1</v>
      </c>
      <c r="AB36" s="268" t="str">
        <f t="shared" si="11"/>
        <v>1</v>
      </c>
      <c r="AC36" s="268" t="str">
        <f t="shared" si="11"/>
        <v>1</v>
      </c>
      <c r="AD36" s="268" t="str">
        <f t="shared" si="11"/>
        <v/>
      </c>
      <c r="AE36" s="268" t="str">
        <f t="shared" si="11"/>
        <v/>
      </c>
      <c r="AF36" s="268" t="str">
        <f t="shared" si="11"/>
        <v>1</v>
      </c>
      <c r="AG36" s="166" t="str">
        <f t="shared" si="11"/>
        <v/>
      </c>
    </row>
    <row r="37" spans="2:38" ht="13.5" customHeight="1">
      <c r="B37" s="269" t="s">
        <v>156</v>
      </c>
      <c r="C37" s="268" t="str">
        <f>LEFT(C35,1)</f>
        <v>D</v>
      </c>
      <c r="D37" s="268" t="str">
        <f t="shared" ref="D37:AF37" si="12">LEFT(D35,1)</f>
        <v>L</v>
      </c>
      <c r="E37" s="268" t="str">
        <f t="shared" si="12"/>
        <v>M</v>
      </c>
      <c r="F37" s="268" t="str">
        <f t="shared" si="12"/>
        <v>X</v>
      </c>
      <c r="G37" s="268" t="str">
        <f t="shared" si="12"/>
        <v>J</v>
      </c>
      <c r="H37" s="268" t="str">
        <f t="shared" si="12"/>
        <v>V</v>
      </c>
      <c r="I37" s="268" t="str">
        <f t="shared" si="12"/>
        <v>S</v>
      </c>
      <c r="J37" s="268" t="str">
        <f t="shared" si="12"/>
        <v>D</v>
      </c>
      <c r="K37" s="268" t="str">
        <f t="shared" si="12"/>
        <v>L</v>
      </c>
      <c r="L37" s="268" t="str">
        <f t="shared" si="12"/>
        <v>M</v>
      </c>
      <c r="M37" s="268" t="str">
        <f t="shared" si="12"/>
        <v>X</v>
      </c>
      <c r="N37" s="268" t="str">
        <f t="shared" si="12"/>
        <v>J</v>
      </c>
      <c r="O37" s="268" t="str">
        <f t="shared" si="12"/>
        <v>V</v>
      </c>
      <c r="P37" s="268" t="str">
        <f t="shared" si="12"/>
        <v>S</v>
      </c>
      <c r="Q37" s="268" t="str">
        <f t="shared" si="12"/>
        <v>D</v>
      </c>
      <c r="R37" s="268" t="str">
        <f t="shared" si="12"/>
        <v>L</v>
      </c>
      <c r="S37" s="268" t="str">
        <f t="shared" si="12"/>
        <v>M</v>
      </c>
      <c r="T37" s="268" t="str">
        <f t="shared" si="12"/>
        <v>X</v>
      </c>
      <c r="U37" s="268" t="str">
        <f t="shared" si="12"/>
        <v>J</v>
      </c>
      <c r="V37" s="268" t="str">
        <f t="shared" si="12"/>
        <v>V</v>
      </c>
      <c r="W37" s="268" t="str">
        <f t="shared" si="12"/>
        <v>S</v>
      </c>
      <c r="X37" s="268" t="str">
        <f t="shared" si="12"/>
        <v>D</v>
      </c>
      <c r="Y37" s="268" t="str">
        <f t="shared" si="12"/>
        <v>L</v>
      </c>
      <c r="Z37" s="268" t="str">
        <f t="shared" si="12"/>
        <v>M</v>
      </c>
      <c r="AA37" s="268" t="str">
        <f t="shared" si="12"/>
        <v>X</v>
      </c>
      <c r="AB37" s="268" t="str">
        <f t="shared" si="12"/>
        <v>J</v>
      </c>
      <c r="AC37" s="268" t="str">
        <f t="shared" si="12"/>
        <v>V</v>
      </c>
      <c r="AD37" s="268" t="str">
        <f t="shared" si="12"/>
        <v>S</v>
      </c>
      <c r="AE37" s="268" t="str">
        <f t="shared" si="12"/>
        <v>D</v>
      </c>
      <c r="AF37" s="268" t="str">
        <f t="shared" si="12"/>
        <v>L</v>
      </c>
      <c r="AG37" s="166"/>
      <c r="AI37" s="170">
        <f>SUM(AI38:AI42)</f>
        <v>11</v>
      </c>
      <c r="AJ37" s="170">
        <f t="shared" ref="AJ37:AK37" si="13">SUM(AJ38:AJ42)</f>
        <v>0</v>
      </c>
      <c r="AK37" s="170">
        <f t="shared" si="13"/>
        <v>0</v>
      </c>
    </row>
    <row r="38" spans="2:38" ht="13.5" customHeight="1">
      <c r="B38" s="269" t="s">
        <v>157</v>
      </c>
      <c r="C38" s="268" t="str">
        <f>IF(AND(OR(C$36="1",C$36="2",C$36="3"),C$37=$B38),C$36,"")</f>
        <v/>
      </c>
      <c r="D38" s="268" t="str">
        <f t="shared" ref="D38:AF42" si="14">IF(AND(OR(D$36="1",D$36="2",D$36="3"),D$37=$B38),D$36,"")</f>
        <v/>
      </c>
      <c r="E38" s="268" t="str">
        <f t="shared" si="14"/>
        <v/>
      </c>
      <c r="F38" s="268" t="str">
        <f t="shared" si="14"/>
        <v/>
      </c>
      <c r="G38" s="268" t="str">
        <f t="shared" si="14"/>
        <v/>
      </c>
      <c r="H38" s="268" t="str">
        <f t="shared" si="14"/>
        <v/>
      </c>
      <c r="I38" s="268" t="str">
        <f t="shared" si="14"/>
        <v/>
      </c>
      <c r="J38" s="268" t="str">
        <f t="shared" si="14"/>
        <v/>
      </c>
      <c r="K38" s="268" t="str">
        <f t="shared" si="14"/>
        <v/>
      </c>
      <c r="L38" s="268" t="str">
        <f t="shared" si="14"/>
        <v/>
      </c>
      <c r="M38" s="268" t="str">
        <f t="shared" si="14"/>
        <v/>
      </c>
      <c r="N38" s="268" t="str">
        <f t="shared" si="14"/>
        <v/>
      </c>
      <c r="O38" s="268" t="str">
        <f t="shared" si="14"/>
        <v/>
      </c>
      <c r="P38" s="268" t="str">
        <f t="shared" si="14"/>
        <v/>
      </c>
      <c r="Q38" s="268" t="str">
        <f t="shared" si="14"/>
        <v/>
      </c>
      <c r="R38" s="268" t="str">
        <f t="shared" si="14"/>
        <v>1</v>
      </c>
      <c r="S38" s="268" t="str">
        <f t="shared" si="14"/>
        <v/>
      </c>
      <c r="T38" s="268" t="str">
        <f t="shared" si="14"/>
        <v/>
      </c>
      <c r="U38" s="268" t="str">
        <f t="shared" si="14"/>
        <v/>
      </c>
      <c r="V38" s="268" t="str">
        <f t="shared" si="14"/>
        <v/>
      </c>
      <c r="W38" s="268" t="str">
        <f t="shared" si="14"/>
        <v/>
      </c>
      <c r="X38" s="268" t="str">
        <f t="shared" si="14"/>
        <v/>
      </c>
      <c r="Y38" s="268" t="str">
        <f t="shared" si="14"/>
        <v>1</v>
      </c>
      <c r="Z38" s="268" t="str">
        <f t="shared" si="14"/>
        <v/>
      </c>
      <c r="AA38" s="268" t="str">
        <f t="shared" si="14"/>
        <v/>
      </c>
      <c r="AB38" s="268" t="str">
        <f t="shared" si="14"/>
        <v/>
      </c>
      <c r="AC38" s="268" t="str">
        <f t="shared" si="14"/>
        <v/>
      </c>
      <c r="AD38" s="268" t="str">
        <f t="shared" si="14"/>
        <v/>
      </c>
      <c r="AE38" s="268" t="str">
        <f t="shared" si="14"/>
        <v/>
      </c>
      <c r="AF38" s="268" t="str">
        <f t="shared" si="14"/>
        <v>1</v>
      </c>
      <c r="AG38" s="166"/>
      <c r="AI38" s="166">
        <f>COUNTIF($C38:$AG38,AI$34)</f>
        <v>3</v>
      </c>
      <c r="AJ38" s="166">
        <f t="shared" ref="AJ38:AK51" si="15">COUNTIF($C38:$AG38,AJ$34)</f>
        <v>0</v>
      </c>
      <c r="AK38" s="166">
        <f t="shared" si="15"/>
        <v>0</v>
      </c>
      <c r="AL38" s="167">
        <f>SUM(AI38:AK38)</f>
        <v>3</v>
      </c>
    </row>
    <row r="39" spans="2:38" ht="13.5" customHeight="1">
      <c r="B39" s="269" t="s">
        <v>158</v>
      </c>
      <c r="C39" s="268" t="str">
        <f t="shared" ref="C39:R42" si="16">IF(AND(OR(C$36="1",C$36="2",C$36="3"),C$37=$B39),C$36,"")</f>
        <v/>
      </c>
      <c r="D39" s="268" t="str">
        <f t="shared" si="16"/>
        <v/>
      </c>
      <c r="E39" s="268" t="str">
        <f t="shared" si="16"/>
        <v/>
      </c>
      <c r="F39" s="268" t="str">
        <f t="shared" si="16"/>
        <v/>
      </c>
      <c r="G39" s="268" t="str">
        <f t="shared" si="16"/>
        <v/>
      </c>
      <c r="H39" s="268" t="str">
        <f t="shared" si="16"/>
        <v/>
      </c>
      <c r="I39" s="268" t="str">
        <f t="shared" si="16"/>
        <v/>
      </c>
      <c r="J39" s="268" t="str">
        <f t="shared" si="16"/>
        <v/>
      </c>
      <c r="K39" s="268" t="str">
        <f t="shared" si="16"/>
        <v/>
      </c>
      <c r="L39" s="268" t="str">
        <f t="shared" si="16"/>
        <v/>
      </c>
      <c r="M39" s="268" t="str">
        <f t="shared" si="16"/>
        <v/>
      </c>
      <c r="N39" s="268" t="str">
        <f t="shared" si="16"/>
        <v/>
      </c>
      <c r="O39" s="268" t="str">
        <f t="shared" si="16"/>
        <v/>
      </c>
      <c r="P39" s="268" t="str">
        <f t="shared" si="16"/>
        <v/>
      </c>
      <c r="Q39" s="268" t="str">
        <f t="shared" si="16"/>
        <v/>
      </c>
      <c r="R39" s="268" t="str">
        <f t="shared" si="16"/>
        <v/>
      </c>
      <c r="S39" s="268" t="str">
        <f t="shared" si="14"/>
        <v>1</v>
      </c>
      <c r="T39" s="268" t="str">
        <f t="shared" si="14"/>
        <v/>
      </c>
      <c r="U39" s="268" t="str">
        <f t="shared" si="14"/>
        <v/>
      </c>
      <c r="V39" s="268" t="str">
        <f t="shared" si="14"/>
        <v/>
      </c>
      <c r="W39" s="268" t="str">
        <f t="shared" si="14"/>
        <v/>
      </c>
      <c r="X39" s="268" t="str">
        <f t="shared" si="14"/>
        <v/>
      </c>
      <c r="Y39" s="268" t="str">
        <f t="shared" si="14"/>
        <v/>
      </c>
      <c r="Z39" s="268" t="str">
        <f t="shared" si="14"/>
        <v>1</v>
      </c>
      <c r="AA39" s="268" t="str">
        <f t="shared" si="14"/>
        <v/>
      </c>
      <c r="AB39" s="268" t="str">
        <f t="shared" si="14"/>
        <v/>
      </c>
      <c r="AC39" s="268" t="str">
        <f t="shared" si="14"/>
        <v/>
      </c>
      <c r="AD39" s="268" t="str">
        <f t="shared" si="14"/>
        <v/>
      </c>
      <c r="AE39" s="268" t="str">
        <f t="shared" si="14"/>
        <v/>
      </c>
      <c r="AF39" s="268" t="str">
        <f t="shared" si="14"/>
        <v/>
      </c>
      <c r="AG39" s="166"/>
      <c r="AI39" s="166">
        <f t="shared" ref="AI39:AI69" si="17">COUNTIF($C39:$AG39,AI$34)</f>
        <v>2</v>
      </c>
      <c r="AJ39" s="166">
        <f t="shared" si="15"/>
        <v>0</v>
      </c>
      <c r="AK39" s="166">
        <f t="shared" si="15"/>
        <v>0</v>
      </c>
      <c r="AL39" s="167">
        <f t="shared" ref="AL39:AL102" si="18">SUM(AI39:AK39)</f>
        <v>2</v>
      </c>
    </row>
    <row r="40" spans="2:38" ht="13.5" customHeight="1">
      <c r="B40" s="269" t="s">
        <v>159</v>
      </c>
      <c r="C40" s="268" t="str">
        <f t="shared" si="16"/>
        <v/>
      </c>
      <c r="D40" s="268" t="str">
        <f t="shared" si="14"/>
        <v/>
      </c>
      <c r="E40" s="268" t="str">
        <f t="shared" si="14"/>
        <v/>
      </c>
      <c r="F40" s="268" t="str">
        <f t="shared" si="14"/>
        <v/>
      </c>
      <c r="G40" s="268" t="str">
        <f t="shared" si="14"/>
        <v/>
      </c>
      <c r="H40" s="268" t="str">
        <f t="shared" si="14"/>
        <v/>
      </c>
      <c r="I40" s="268" t="str">
        <f t="shared" si="14"/>
        <v/>
      </c>
      <c r="J40" s="268" t="str">
        <f t="shared" si="14"/>
        <v/>
      </c>
      <c r="K40" s="268" t="str">
        <f t="shared" si="14"/>
        <v/>
      </c>
      <c r="L40" s="268" t="str">
        <f t="shared" si="14"/>
        <v/>
      </c>
      <c r="M40" s="268" t="str">
        <f t="shared" si="14"/>
        <v/>
      </c>
      <c r="N40" s="268" t="str">
        <f t="shared" si="14"/>
        <v/>
      </c>
      <c r="O40" s="268" t="str">
        <f t="shared" si="14"/>
        <v/>
      </c>
      <c r="P40" s="268" t="str">
        <f t="shared" si="14"/>
        <v/>
      </c>
      <c r="Q40" s="268" t="str">
        <f t="shared" si="14"/>
        <v/>
      </c>
      <c r="R40" s="268" t="str">
        <f t="shared" si="14"/>
        <v/>
      </c>
      <c r="S40" s="268" t="str">
        <f t="shared" si="14"/>
        <v/>
      </c>
      <c r="T40" s="268" t="str">
        <f t="shared" si="14"/>
        <v>1</v>
      </c>
      <c r="U40" s="268" t="str">
        <f t="shared" si="14"/>
        <v/>
      </c>
      <c r="V40" s="268" t="str">
        <f t="shared" si="14"/>
        <v/>
      </c>
      <c r="W40" s="268" t="str">
        <f t="shared" si="14"/>
        <v/>
      </c>
      <c r="X40" s="268" t="str">
        <f t="shared" si="14"/>
        <v/>
      </c>
      <c r="Y40" s="268" t="str">
        <f t="shared" si="14"/>
        <v/>
      </c>
      <c r="Z40" s="268" t="str">
        <f t="shared" si="14"/>
        <v/>
      </c>
      <c r="AA40" s="268" t="str">
        <f t="shared" si="14"/>
        <v>1</v>
      </c>
      <c r="AB40" s="268" t="str">
        <f t="shared" si="14"/>
        <v/>
      </c>
      <c r="AC40" s="268" t="str">
        <f t="shared" si="14"/>
        <v/>
      </c>
      <c r="AD40" s="268" t="str">
        <f t="shared" si="14"/>
        <v/>
      </c>
      <c r="AE40" s="268" t="str">
        <f t="shared" si="14"/>
        <v/>
      </c>
      <c r="AF40" s="268" t="str">
        <f t="shared" si="14"/>
        <v/>
      </c>
      <c r="AG40" s="166"/>
      <c r="AI40" s="166">
        <f t="shared" si="17"/>
        <v>2</v>
      </c>
      <c r="AJ40" s="166">
        <f t="shared" si="15"/>
        <v>0</v>
      </c>
      <c r="AK40" s="166">
        <f t="shared" si="15"/>
        <v>0</v>
      </c>
      <c r="AL40" s="167">
        <f t="shared" si="18"/>
        <v>2</v>
      </c>
    </row>
    <row r="41" spans="2:38" ht="13.5" customHeight="1">
      <c r="B41" s="269" t="s">
        <v>160</v>
      </c>
      <c r="C41" s="268" t="str">
        <f t="shared" si="16"/>
        <v/>
      </c>
      <c r="D41" s="268" t="str">
        <f t="shared" si="14"/>
        <v/>
      </c>
      <c r="E41" s="268" t="str">
        <f t="shared" si="14"/>
        <v/>
      </c>
      <c r="F41" s="268" t="str">
        <f t="shared" si="14"/>
        <v/>
      </c>
      <c r="G41" s="268" t="str">
        <f t="shared" si="14"/>
        <v/>
      </c>
      <c r="H41" s="268" t="str">
        <f t="shared" si="14"/>
        <v/>
      </c>
      <c r="I41" s="268" t="str">
        <f t="shared" si="14"/>
        <v/>
      </c>
      <c r="J41" s="268" t="str">
        <f t="shared" si="14"/>
        <v/>
      </c>
      <c r="K41" s="268" t="str">
        <f t="shared" si="14"/>
        <v/>
      </c>
      <c r="L41" s="268" t="str">
        <f t="shared" si="14"/>
        <v/>
      </c>
      <c r="M41" s="268" t="str">
        <f t="shared" si="14"/>
        <v/>
      </c>
      <c r="N41" s="268" t="str">
        <f t="shared" si="14"/>
        <v/>
      </c>
      <c r="O41" s="268" t="str">
        <f t="shared" si="14"/>
        <v/>
      </c>
      <c r="P41" s="268" t="str">
        <f t="shared" si="14"/>
        <v/>
      </c>
      <c r="Q41" s="268" t="str">
        <f t="shared" si="14"/>
        <v/>
      </c>
      <c r="R41" s="268" t="str">
        <f t="shared" si="14"/>
        <v/>
      </c>
      <c r="S41" s="268" t="str">
        <f t="shared" si="14"/>
        <v/>
      </c>
      <c r="T41" s="268" t="str">
        <f t="shared" si="14"/>
        <v/>
      </c>
      <c r="U41" s="268" t="str">
        <f t="shared" si="14"/>
        <v>1</v>
      </c>
      <c r="V41" s="268" t="str">
        <f t="shared" si="14"/>
        <v/>
      </c>
      <c r="W41" s="268" t="str">
        <f t="shared" si="14"/>
        <v/>
      </c>
      <c r="X41" s="268" t="str">
        <f t="shared" si="14"/>
        <v/>
      </c>
      <c r="Y41" s="268" t="str">
        <f t="shared" si="14"/>
        <v/>
      </c>
      <c r="Z41" s="268" t="str">
        <f t="shared" si="14"/>
        <v/>
      </c>
      <c r="AA41" s="268" t="str">
        <f t="shared" si="14"/>
        <v/>
      </c>
      <c r="AB41" s="268" t="str">
        <f t="shared" si="14"/>
        <v>1</v>
      </c>
      <c r="AC41" s="268" t="str">
        <f t="shared" si="14"/>
        <v/>
      </c>
      <c r="AD41" s="268" t="str">
        <f t="shared" si="14"/>
        <v/>
      </c>
      <c r="AE41" s="268" t="str">
        <f t="shared" si="14"/>
        <v/>
      </c>
      <c r="AF41" s="268" t="str">
        <f t="shared" si="14"/>
        <v/>
      </c>
      <c r="AG41" s="166"/>
      <c r="AI41" s="166">
        <f t="shared" si="17"/>
        <v>2</v>
      </c>
      <c r="AJ41" s="166">
        <f t="shared" si="15"/>
        <v>0</v>
      </c>
      <c r="AK41" s="166">
        <f t="shared" si="15"/>
        <v>0</v>
      </c>
      <c r="AL41" s="167">
        <f t="shared" si="18"/>
        <v>2</v>
      </c>
    </row>
    <row r="42" spans="2:38" ht="13.5" customHeight="1">
      <c r="B42" s="269" t="s">
        <v>161</v>
      </c>
      <c r="C42" s="268" t="str">
        <f t="shared" si="16"/>
        <v/>
      </c>
      <c r="D42" s="268" t="str">
        <f t="shared" si="14"/>
        <v/>
      </c>
      <c r="E42" s="268" t="str">
        <f t="shared" si="14"/>
        <v/>
      </c>
      <c r="F42" s="268" t="str">
        <f t="shared" si="14"/>
        <v/>
      </c>
      <c r="G42" s="268" t="str">
        <f t="shared" si="14"/>
        <v/>
      </c>
      <c r="H42" s="268" t="str">
        <f t="shared" si="14"/>
        <v/>
      </c>
      <c r="I42" s="268" t="str">
        <f t="shared" si="14"/>
        <v/>
      </c>
      <c r="J42" s="268" t="str">
        <f t="shared" si="14"/>
        <v/>
      </c>
      <c r="K42" s="268" t="str">
        <f t="shared" si="14"/>
        <v/>
      </c>
      <c r="L42" s="268" t="str">
        <f t="shared" si="14"/>
        <v/>
      </c>
      <c r="M42" s="268" t="str">
        <f t="shared" si="14"/>
        <v/>
      </c>
      <c r="N42" s="268" t="str">
        <f t="shared" si="14"/>
        <v/>
      </c>
      <c r="O42" s="268" t="str">
        <f t="shared" si="14"/>
        <v/>
      </c>
      <c r="P42" s="268" t="str">
        <f t="shared" si="14"/>
        <v/>
      </c>
      <c r="Q42" s="268" t="str">
        <f t="shared" si="14"/>
        <v/>
      </c>
      <c r="R42" s="268" t="str">
        <f t="shared" si="14"/>
        <v/>
      </c>
      <c r="S42" s="268" t="str">
        <f t="shared" si="14"/>
        <v/>
      </c>
      <c r="T42" s="268" t="str">
        <f t="shared" si="14"/>
        <v/>
      </c>
      <c r="U42" s="268" t="str">
        <f t="shared" si="14"/>
        <v/>
      </c>
      <c r="V42" s="268" t="str">
        <f t="shared" si="14"/>
        <v>1</v>
      </c>
      <c r="W42" s="268" t="str">
        <f t="shared" si="14"/>
        <v/>
      </c>
      <c r="X42" s="268" t="str">
        <f t="shared" si="14"/>
        <v/>
      </c>
      <c r="Y42" s="268" t="str">
        <f t="shared" si="14"/>
        <v/>
      </c>
      <c r="Z42" s="268" t="str">
        <f t="shared" si="14"/>
        <v/>
      </c>
      <c r="AA42" s="268" t="str">
        <f t="shared" si="14"/>
        <v/>
      </c>
      <c r="AB42" s="268" t="str">
        <f t="shared" si="14"/>
        <v/>
      </c>
      <c r="AC42" s="268" t="str">
        <f t="shared" si="14"/>
        <v>1</v>
      </c>
      <c r="AD42" s="268" t="str">
        <f t="shared" si="14"/>
        <v/>
      </c>
      <c r="AE42" s="268" t="str">
        <f t="shared" si="14"/>
        <v/>
      </c>
      <c r="AF42" s="268" t="str">
        <f t="shared" si="14"/>
        <v/>
      </c>
      <c r="AG42" s="166"/>
      <c r="AI42" s="166">
        <f t="shared" si="17"/>
        <v>2</v>
      </c>
      <c r="AJ42" s="166">
        <f t="shared" si="15"/>
        <v>0</v>
      </c>
      <c r="AK42" s="166">
        <f t="shared" si="15"/>
        <v>0</v>
      </c>
      <c r="AL42" s="167">
        <f t="shared" si="18"/>
        <v>2</v>
      </c>
    </row>
    <row r="43" spans="2:38" ht="13.5" customHeight="1">
      <c r="B43" s="269"/>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166"/>
    </row>
    <row r="44" spans="2:38" ht="13.5" customHeight="1">
      <c r="B44" s="268" t="str">
        <f>B134</f>
        <v>OCTUBRE</v>
      </c>
      <c r="C44" s="268" t="str">
        <f>C134</f>
        <v>M 1</v>
      </c>
      <c r="D44" s="268" t="str">
        <f t="shared" ref="D44:AG44" si="19">D134</f>
        <v>X 2</v>
      </c>
      <c r="E44" s="268" t="str">
        <f t="shared" si="19"/>
        <v>J 3</v>
      </c>
      <c r="F44" s="268" t="str">
        <f t="shared" si="19"/>
        <v>V 4</v>
      </c>
      <c r="G44" s="268" t="str">
        <f t="shared" si="19"/>
        <v>S 5</v>
      </c>
      <c r="H44" s="268" t="str">
        <f t="shared" si="19"/>
        <v>D 6</v>
      </c>
      <c r="I44" s="268" t="str">
        <f t="shared" si="19"/>
        <v>L 7</v>
      </c>
      <c r="J44" s="268" t="str">
        <f t="shared" si="19"/>
        <v>M 8</v>
      </c>
      <c r="K44" s="268" t="str">
        <f t="shared" si="19"/>
        <v>X 9</v>
      </c>
      <c r="L44" s="268" t="str">
        <f t="shared" si="19"/>
        <v>J 10</v>
      </c>
      <c r="M44" s="268" t="str">
        <f t="shared" si="19"/>
        <v>V 11</v>
      </c>
      <c r="N44" s="268" t="str">
        <f t="shared" si="19"/>
        <v>S 12</v>
      </c>
      <c r="O44" s="268" t="str">
        <f t="shared" si="19"/>
        <v>D 13</v>
      </c>
      <c r="P44" s="268" t="str">
        <f t="shared" si="19"/>
        <v>L 14</v>
      </c>
      <c r="Q44" s="268" t="str">
        <f t="shared" si="19"/>
        <v>M 15</v>
      </c>
      <c r="R44" s="268" t="str">
        <f t="shared" si="19"/>
        <v>X 16</v>
      </c>
      <c r="S44" s="268" t="str">
        <f t="shared" si="19"/>
        <v>J 17</v>
      </c>
      <c r="T44" s="268" t="str">
        <f t="shared" si="19"/>
        <v>V 18</v>
      </c>
      <c r="U44" s="268" t="str">
        <f t="shared" si="19"/>
        <v>S 19</v>
      </c>
      <c r="V44" s="268" t="str">
        <f t="shared" si="19"/>
        <v>D 20</v>
      </c>
      <c r="W44" s="268" t="str">
        <f t="shared" si="19"/>
        <v>L 21</v>
      </c>
      <c r="X44" s="268" t="str">
        <f t="shared" si="19"/>
        <v>M 22</v>
      </c>
      <c r="Y44" s="268" t="str">
        <f t="shared" si="19"/>
        <v>X 23</v>
      </c>
      <c r="Z44" s="268" t="str">
        <f t="shared" si="19"/>
        <v>J 24</v>
      </c>
      <c r="AA44" s="268" t="str">
        <f t="shared" si="19"/>
        <v>V 25</v>
      </c>
      <c r="AB44" s="268" t="str">
        <f t="shared" si="19"/>
        <v>S 26</v>
      </c>
      <c r="AC44" s="268" t="str">
        <f t="shared" si="19"/>
        <v>D 27</v>
      </c>
      <c r="AD44" s="268" t="str">
        <f t="shared" si="19"/>
        <v>L 28</v>
      </c>
      <c r="AE44" s="268" t="str">
        <f t="shared" si="19"/>
        <v>M 29</v>
      </c>
      <c r="AF44" s="268" t="str">
        <f t="shared" si="19"/>
        <v>X 30</v>
      </c>
      <c r="AG44" s="169" t="str">
        <f t="shared" si="19"/>
        <v>J 31</v>
      </c>
    </row>
    <row r="45" spans="2:38" ht="12">
      <c r="B45" s="268"/>
      <c r="C45" s="268" t="str">
        <f>IF(AND(OR(C135="1",C135="2",C135="3"),C136&lt;&gt;"F",C137&lt;&gt;"VAC"),C135,"")</f>
        <v>1</v>
      </c>
      <c r="D45" s="268" t="str">
        <f t="shared" ref="D45:AG45" si="20">IF(AND(OR(D135="1",D135="2",D135="3"),D136&lt;&gt;"F",D137&lt;&gt;"VAC"),D135,"")</f>
        <v>1</v>
      </c>
      <c r="E45" s="268" t="str">
        <f t="shared" si="20"/>
        <v>1</v>
      </c>
      <c r="F45" s="268" t="str">
        <f t="shared" si="20"/>
        <v>1</v>
      </c>
      <c r="G45" s="268" t="str">
        <f t="shared" si="20"/>
        <v/>
      </c>
      <c r="H45" s="268" t="str">
        <f t="shared" si="20"/>
        <v/>
      </c>
      <c r="I45" s="268" t="str">
        <f t="shared" si="20"/>
        <v>1</v>
      </c>
      <c r="J45" s="268" t="str">
        <f t="shared" si="20"/>
        <v>1</v>
      </c>
      <c r="K45" s="268" t="str">
        <f t="shared" si="20"/>
        <v>1</v>
      </c>
      <c r="L45" s="268" t="str">
        <f t="shared" si="20"/>
        <v>1</v>
      </c>
      <c r="M45" s="268" t="str">
        <f t="shared" si="20"/>
        <v>1</v>
      </c>
      <c r="N45" s="268" t="str">
        <f t="shared" si="20"/>
        <v/>
      </c>
      <c r="O45" s="268" t="str">
        <f t="shared" si="20"/>
        <v/>
      </c>
      <c r="P45" s="268" t="str">
        <f t="shared" si="20"/>
        <v>1</v>
      </c>
      <c r="Q45" s="268" t="str">
        <f t="shared" si="20"/>
        <v>1</v>
      </c>
      <c r="R45" s="268" t="str">
        <f t="shared" si="20"/>
        <v>1</v>
      </c>
      <c r="S45" s="268" t="str">
        <f t="shared" si="20"/>
        <v>1</v>
      </c>
      <c r="T45" s="268" t="str">
        <f t="shared" si="20"/>
        <v>1</v>
      </c>
      <c r="U45" s="268" t="str">
        <f t="shared" si="20"/>
        <v/>
      </c>
      <c r="V45" s="268" t="str">
        <f t="shared" si="20"/>
        <v/>
      </c>
      <c r="W45" s="268" t="str">
        <f t="shared" si="20"/>
        <v>1</v>
      </c>
      <c r="X45" s="268" t="str">
        <f t="shared" si="20"/>
        <v>1</v>
      </c>
      <c r="Y45" s="268" t="str">
        <f t="shared" si="20"/>
        <v>1</v>
      </c>
      <c r="Z45" s="268" t="str">
        <f t="shared" si="20"/>
        <v>1</v>
      </c>
      <c r="AA45" s="268" t="str">
        <f t="shared" si="20"/>
        <v>1</v>
      </c>
      <c r="AB45" s="268" t="str">
        <f t="shared" si="20"/>
        <v/>
      </c>
      <c r="AC45" s="268" t="str">
        <f t="shared" si="20"/>
        <v/>
      </c>
      <c r="AD45" s="268" t="str">
        <f t="shared" si="20"/>
        <v>1</v>
      </c>
      <c r="AE45" s="268" t="str">
        <f t="shared" si="20"/>
        <v>1</v>
      </c>
      <c r="AF45" s="268" t="str">
        <f t="shared" si="20"/>
        <v>1</v>
      </c>
      <c r="AG45" s="169" t="str">
        <f t="shared" si="20"/>
        <v/>
      </c>
    </row>
    <row r="46" spans="2:38" ht="13.5" customHeight="1">
      <c r="B46" s="269" t="s">
        <v>156</v>
      </c>
      <c r="C46" s="268" t="str">
        <f>LEFT(C44,1)</f>
        <v>M</v>
      </c>
      <c r="D46" s="268" t="str">
        <f t="shared" ref="D46:AG46" si="21">LEFT(D44,1)</f>
        <v>X</v>
      </c>
      <c r="E46" s="268" t="str">
        <f t="shared" si="21"/>
        <v>J</v>
      </c>
      <c r="F46" s="268" t="str">
        <f t="shared" si="21"/>
        <v>V</v>
      </c>
      <c r="G46" s="268" t="str">
        <f t="shared" si="21"/>
        <v>S</v>
      </c>
      <c r="H46" s="268" t="str">
        <f t="shared" si="21"/>
        <v>D</v>
      </c>
      <c r="I46" s="268" t="str">
        <f t="shared" si="21"/>
        <v>L</v>
      </c>
      <c r="J46" s="268" t="str">
        <f t="shared" si="21"/>
        <v>M</v>
      </c>
      <c r="K46" s="268" t="str">
        <f t="shared" si="21"/>
        <v>X</v>
      </c>
      <c r="L46" s="268" t="str">
        <f t="shared" si="21"/>
        <v>J</v>
      </c>
      <c r="M46" s="268" t="str">
        <f t="shared" si="21"/>
        <v>V</v>
      </c>
      <c r="N46" s="268" t="str">
        <f t="shared" si="21"/>
        <v>S</v>
      </c>
      <c r="O46" s="268" t="str">
        <f t="shared" si="21"/>
        <v>D</v>
      </c>
      <c r="P46" s="268" t="str">
        <f t="shared" si="21"/>
        <v>L</v>
      </c>
      <c r="Q46" s="268" t="str">
        <f t="shared" si="21"/>
        <v>M</v>
      </c>
      <c r="R46" s="268" t="str">
        <f t="shared" si="21"/>
        <v>X</v>
      </c>
      <c r="S46" s="268" t="str">
        <f t="shared" si="21"/>
        <v>J</v>
      </c>
      <c r="T46" s="268" t="str">
        <f t="shared" si="21"/>
        <v>V</v>
      </c>
      <c r="U46" s="268" t="str">
        <f t="shared" si="21"/>
        <v>S</v>
      </c>
      <c r="V46" s="268" t="str">
        <f t="shared" si="21"/>
        <v>D</v>
      </c>
      <c r="W46" s="268" t="str">
        <f t="shared" si="21"/>
        <v>L</v>
      </c>
      <c r="X46" s="268" t="str">
        <f t="shared" si="21"/>
        <v>M</v>
      </c>
      <c r="Y46" s="268" t="str">
        <f t="shared" si="21"/>
        <v>X</v>
      </c>
      <c r="Z46" s="268" t="str">
        <f t="shared" si="21"/>
        <v>J</v>
      </c>
      <c r="AA46" s="268" t="str">
        <f t="shared" si="21"/>
        <v>V</v>
      </c>
      <c r="AB46" s="268" t="str">
        <f t="shared" si="21"/>
        <v>S</v>
      </c>
      <c r="AC46" s="268" t="str">
        <f t="shared" si="21"/>
        <v>D</v>
      </c>
      <c r="AD46" s="268" t="str">
        <f t="shared" si="21"/>
        <v>L</v>
      </c>
      <c r="AE46" s="268" t="str">
        <f t="shared" si="21"/>
        <v>M</v>
      </c>
      <c r="AF46" s="268" t="str">
        <f t="shared" si="21"/>
        <v>X</v>
      </c>
      <c r="AG46" s="169" t="str">
        <f t="shared" si="21"/>
        <v>J</v>
      </c>
      <c r="AI46" s="170">
        <f>SUM(AI47:AI51)</f>
        <v>22</v>
      </c>
      <c r="AJ46" s="170">
        <f t="shared" ref="AJ46:AK46" si="22">SUM(AJ47:AJ51)</f>
        <v>0</v>
      </c>
      <c r="AK46" s="170">
        <f t="shared" si="22"/>
        <v>0</v>
      </c>
    </row>
    <row r="47" spans="2:38" ht="13.5" customHeight="1">
      <c r="B47" s="269" t="s">
        <v>157</v>
      </c>
      <c r="C47" s="268" t="str">
        <f>IF(AND(OR(C$45="1",C$45="2",C$45="3"),C$46=$B47),C$45,"")</f>
        <v/>
      </c>
      <c r="D47" s="268" t="str">
        <f t="shared" ref="D47:AG51" si="23">IF(AND(OR(D$45="1",D$45="2",D$45="3"),D$46=$B47),D$45,"")</f>
        <v/>
      </c>
      <c r="E47" s="268" t="str">
        <f t="shared" si="23"/>
        <v/>
      </c>
      <c r="F47" s="268" t="str">
        <f t="shared" si="23"/>
        <v/>
      </c>
      <c r="G47" s="268" t="str">
        <f t="shared" si="23"/>
        <v/>
      </c>
      <c r="H47" s="268" t="str">
        <f t="shared" si="23"/>
        <v/>
      </c>
      <c r="I47" s="268" t="str">
        <f t="shared" si="23"/>
        <v>1</v>
      </c>
      <c r="J47" s="268" t="str">
        <f t="shared" si="23"/>
        <v/>
      </c>
      <c r="K47" s="268" t="str">
        <f t="shared" si="23"/>
        <v/>
      </c>
      <c r="L47" s="268" t="str">
        <f t="shared" si="23"/>
        <v/>
      </c>
      <c r="M47" s="268" t="str">
        <f t="shared" si="23"/>
        <v/>
      </c>
      <c r="N47" s="268" t="str">
        <f t="shared" si="23"/>
        <v/>
      </c>
      <c r="O47" s="268" t="str">
        <f t="shared" si="23"/>
        <v/>
      </c>
      <c r="P47" s="268" t="str">
        <f t="shared" si="23"/>
        <v>1</v>
      </c>
      <c r="Q47" s="268" t="str">
        <f t="shared" si="23"/>
        <v/>
      </c>
      <c r="R47" s="268" t="str">
        <f t="shared" si="23"/>
        <v/>
      </c>
      <c r="S47" s="268" t="str">
        <f t="shared" si="23"/>
        <v/>
      </c>
      <c r="T47" s="268" t="str">
        <f t="shared" si="23"/>
        <v/>
      </c>
      <c r="U47" s="268" t="str">
        <f t="shared" si="23"/>
        <v/>
      </c>
      <c r="V47" s="268" t="str">
        <f t="shared" si="23"/>
        <v/>
      </c>
      <c r="W47" s="268" t="str">
        <f t="shared" si="23"/>
        <v>1</v>
      </c>
      <c r="X47" s="268" t="str">
        <f t="shared" si="23"/>
        <v/>
      </c>
      <c r="Y47" s="268" t="str">
        <f t="shared" si="23"/>
        <v/>
      </c>
      <c r="Z47" s="268" t="str">
        <f t="shared" si="23"/>
        <v/>
      </c>
      <c r="AA47" s="268" t="str">
        <f t="shared" si="23"/>
        <v/>
      </c>
      <c r="AB47" s="268" t="str">
        <f t="shared" si="23"/>
        <v/>
      </c>
      <c r="AC47" s="268" t="str">
        <f t="shared" si="23"/>
        <v/>
      </c>
      <c r="AD47" s="268" t="str">
        <f t="shared" si="23"/>
        <v>1</v>
      </c>
      <c r="AE47" s="268" t="str">
        <f t="shared" si="23"/>
        <v/>
      </c>
      <c r="AF47" s="268" t="str">
        <f t="shared" si="23"/>
        <v/>
      </c>
      <c r="AG47" s="169" t="str">
        <f t="shared" si="23"/>
        <v/>
      </c>
      <c r="AI47" s="166">
        <f>COUNTIF($C47:$AG47,AI$34)</f>
        <v>4</v>
      </c>
      <c r="AJ47" s="166">
        <f t="shared" si="15"/>
        <v>0</v>
      </c>
      <c r="AK47" s="166">
        <f t="shared" si="15"/>
        <v>0</v>
      </c>
      <c r="AL47" s="167">
        <f t="shared" ref="AL47" si="24">SUM(AI47:AK47)</f>
        <v>4</v>
      </c>
    </row>
    <row r="48" spans="2:38" ht="13.5" customHeight="1">
      <c r="B48" s="269" t="s">
        <v>158</v>
      </c>
      <c r="C48" s="268" t="str">
        <f t="shared" ref="C48:R51" si="25">IF(AND(OR(C$45="1",C$45="2",C$45="3"),C$46=$B48),C$45,"")</f>
        <v>1</v>
      </c>
      <c r="D48" s="268" t="str">
        <f t="shared" si="25"/>
        <v/>
      </c>
      <c r="E48" s="268" t="str">
        <f t="shared" si="25"/>
        <v/>
      </c>
      <c r="F48" s="268" t="str">
        <f t="shared" si="25"/>
        <v/>
      </c>
      <c r="G48" s="268" t="str">
        <f t="shared" si="25"/>
        <v/>
      </c>
      <c r="H48" s="268" t="str">
        <f t="shared" si="25"/>
        <v/>
      </c>
      <c r="I48" s="268" t="str">
        <f t="shared" si="25"/>
        <v/>
      </c>
      <c r="J48" s="268" t="str">
        <f t="shared" si="25"/>
        <v>1</v>
      </c>
      <c r="K48" s="268" t="str">
        <f t="shared" si="25"/>
        <v/>
      </c>
      <c r="L48" s="268" t="str">
        <f t="shared" si="25"/>
        <v/>
      </c>
      <c r="M48" s="268" t="str">
        <f t="shared" si="25"/>
        <v/>
      </c>
      <c r="N48" s="268" t="str">
        <f t="shared" si="25"/>
        <v/>
      </c>
      <c r="O48" s="268" t="str">
        <f t="shared" si="25"/>
        <v/>
      </c>
      <c r="P48" s="268" t="str">
        <f t="shared" si="25"/>
        <v/>
      </c>
      <c r="Q48" s="268" t="str">
        <f t="shared" si="25"/>
        <v>1</v>
      </c>
      <c r="R48" s="268" t="str">
        <f t="shared" si="25"/>
        <v/>
      </c>
      <c r="S48" s="268" t="str">
        <f t="shared" si="23"/>
        <v/>
      </c>
      <c r="T48" s="268" t="str">
        <f t="shared" si="23"/>
        <v/>
      </c>
      <c r="U48" s="268" t="str">
        <f t="shared" si="23"/>
        <v/>
      </c>
      <c r="V48" s="268" t="str">
        <f t="shared" si="23"/>
        <v/>
      </c>
      <c r="W48" s="268" t="str">
        <f t="shared" si="23"/>
        <v/>
      </c>
      <c r="X48" s="268" t="str">
        <f t="shared" si="23"/>
        <v>1</v>
      </c>
      <c r="Y48" s="268" t="str">
        <f t="shared" si="23"/>
        <v/>
      </c>
      <c r="Z48" s="268" t="str">
        <f t="shared" si="23"/>
        <v/>
      </c>
      <c r="AA48" s="268" t="str">
        <f t="shared" si="23"/>
        <v/>
      </c>
      <c r="AB48" s="268" t="str">
        <f t="shared" si="23"/>
        <v/>
      </c>
      <c r="AC48" s="268" t="str">
        <f t="shared" si="23"/>
        <v/>
      </c>
      <c r="AD48" s="268" t="str">
        <f t="shared" si="23"/>
        <v/>
      </c>
      <c r="AE48" s="268" t="str">
        <f t="shared" si="23"/>
        <v>1</v>
      </c>
      <c r="AF48" s="268" t="str">
        <f t="shared" si="23"/>
        <v/>
      </c>
      <c r="AG48" s="169" t="str">
        <f t="shared" si="23"/>
        <v/>
      </c>
      <c r="AI48" s="166">
        <f t="shared" si="17"/>
        <v>5</v>
      </c>
      <c r="AJ48" s="166">
        <f t="shared" si="15"/>
        <v>0</v>
      </c>
      <c r="AK48" s="166">
        <f t="shared" si="15"/>
        <v>0</v>
      </c>
      <c r="AL48" s="167">
        <f t="shared" si="18"/>
        <v>5</v>
      </c>
    </row>
    <row r="49" spans="2:38" ht="13.5" customHeight="1">
      <c r="B49" s="269" t="s">
        <v>159</v>
      </c>
      <c r="C49" s="268" t="str">
        <f t="shared" si="25"/>
        <v/>
      </c>
      <c r="D49" s="268" t="str">
        <f t="shared" si="23"/>
        <v>1</v>
      </c>
      <c r="E49" s="268" t="str">
        <f t="shared" si="23"/>
        <v/>
      </c>
      <c r="F49" s="268" t="str">
        <f t="shared" si="23"/>
        <v/>
      </c>
      <c r="G49" s="268" t="str">
        <f t="shared" si="23"/>
        <v/>
      </c>
      <c r="H49" s="268" t="str">
        <f t="shared" si="23"/>
        <v/>
      </c>
      <c r="I49" s="268" t="str">
        <f t="shared" si="23"/>
        <v/>
      </c>
      <c r="J49" s="268" t="str">
        <f t="shared" si="23"/>
        <v/>
      </c>
      <c r="K49" s="268" t="str">
        <f t="shared" si="23"/>
        <v>1</v>
      </c>
      <c r="L49" s="268" t="str">
        <f t="shared" si="23"/>
        <v/>
      </c>
      <c r="M49" s="268" t="str">
        <f t="shared" si="23"/>
        <v/>
      </c>
      <c r="N49" s="268" t="str">
        <f t="shared" si="23"/>
        <v/>
      </c>
      <c r="O49" s="268" t="str">
        <f t="shared" si="23"/>
        <v/>
      </c>
      <c r="P49" s="268" t="str">
        <f t="shared" si="23"/>
        <v/>
      </c>
      <c r="Q49" s="268" t="str">
        <f t="shared" si="23"/>
        <v/>
      </c>
      <c r="R49" s="268" t="str">
        <f t="shared" si="23"/>
        <v>1</v>
      </c>
      <c r="S49" s="268" t="str">
        <f t="shared" si="23"/>
        <v/>
      </c>
      <c r="T49" s="268" t="str">
        <f t="shared" si="23"/>
        <v/>
      </c>
      <c r="U49" s="268" t="str">
        <f t="shared" si="23"/>
        <v/>
      </c>
      <c r="V49" s="268" t="str">
        <f t="shared" si="23"/>
        <v/>
      </c>
      <c r="W49" s="268" t="str">
        <f t="shared" si="23"/>
        <v/>
      </c>
      <c r="X49" s="268" t="str">
        <f t="shared" si="23"/>
        <v/>
      </c>
      <c r="Y49" s="268" t="str">
        <f t="shared" si="23"/>
        <v>1</v>
      </c>
      <c r="Z49" s="268" t="str">
        <f t="shared" si="23"/>
        <v/>
      </c>
      <c r="AA49" s="268" t="str">
        <f t="shared" si="23"/>
        <v/>
      </c>
      <c r="AB49" s="268" t="str">
        <f t="shared" si="23"/>
        <v/>
      </c>
      <c r="AC49" s="268" t="str">
        <f t="shared" si="23"/>
        <v/>
      </c>
      <c r="AD49" s="268" t="str">
        <f t="shared" si="23"/>
        <v/>
      </c>
      <c r="AE49" s="268" t="str">
        <f t="shared" si="23"/>
        <v/>
      </c>
      <c r="AF49" s="268" t="str">
        <f t="shared" si="23"/>
        <v>1</v>
      </c>
      <c r="AG49" s="169" t="str">
        <f t="shared" si="23"/>
        <v/>
      </c>
      <c r="AI49" s="166">
        <f t="shared" si="17"/>
        <v>5</v>
      </c>
      <c r="AJ49" s="166">
        <f t="shared" si="15"/>
        <v>0</v>
      </c>
      <c r="AK49" s="166">
        <f t="shared" si="15"/>
        <v>0</v>
      </c>
      <c r="AL49" s="167">
        <f t="shared" si="18"/>
        <v>5</v>
      </c>
    </row>
    <row r="50" spans="2:38" ht="13.5" customHeight="1">
      <c r="B50" s="269" t="s">
        <v>160</v>
      </c>
      <c r="C50" s="268" t="str">
        <f t="shared" si="25"/>
        <v/>
      </c>
      <c r="D50" s="268" t="str">
        <f t="shared" si="23"/>
        <v/>
      </c>
      <c r="E50" s="268" t="str">
        <f t="shared" si="23"/>
        <v>1</v>
      </c>
      <c r="F50" s="268" t="str">
        <f t="shared" si="23"/>
        <v/>
      </c>
      <c r="G50" s="268" t="str">
        <f t="shared" si="23"/>
        <v/>
      </c>
      <c r="H50" s="268" t="str">
        <f t="shared" si="23"/>
        <v/>
      </c>
      <c r="I50" s="268" t="str">
        <f t="shared" si="23"/>
        <v/>
      </c>
      <c r="J50" s="268" t="str">
        <f t="shared" si="23"/>
        <v/>
      </c>
      <c r="K50" s="268" t="str">
        <f t="shared" si="23"/>
        <v/>
      </c>
      <c r="L50" s="268" t="str">
        <f t="shared" si="23"/>
        <v>1</v>
      </c>
      <c r="M50" s="268" t="str">
        <f t="shared" si="23"/>
        <v/>
      </c>
      <c r="N50" s="268" t="str">
        <f t="shared" si="23"/>
        <v/>
      </c>
      <c r="O50" s="268" t="str">
        <f t="shared" si="23"/>
        <v/>
      </c>
      <c r="P50" s="268" t="str">
        <f t="shared" si="23"/>
        <v/>
      </c>
      <c r="Q50" s="268" t="str">
        <f t="shared" si="23"/>
        <v/>
      </c>
      <c r="R50" s="268" t="str">
        <f t="shared" si="23"/>
        <v/>
      </c>
      <c r="S50" s="268" t="str">
        <f t="shared" si="23"/>
        <v>1</v>
      </c>
      <c r="T50" s="268" t="str">
        <f t="shared" si="23"/>
        <v/>
      </c>
      <c r="U50" s="268" t="str">
        <f t="shared" si="23"/>
        <v/>
      </c>
      <c r="V50" s="268" t="str">
        <f t="shared" si="23"/>
        <v/>
      </c>
      <c r="W50" s="268" t="str">
        <f t="shared" si="23"/>
        <v/>
      </c>
      <c r="X50" s="268" t="str">
        <f t="shared" si="23"/>
        <v/>
      </c>
      <c r="Y50" s="268" t="str">
        <f t="shared" si="23"/>
        <v/>
      </c>
      <c r="Z50" s="268" t="str">
        <f t="shared" si="23"/>
        <v>1</v>
      </c>
      <c r="AA50" s="268" t="str">
        <f t="shared" si="23"/>
        <v/>
      </c>
      <c r="AB50" s="268" t="str">
        <f t="shared" si="23"/>
        <v/>
      </c>
      <c r="AC50" s="268" t="str">
        <f t="shared" si="23"/>
        <v/>
      </c>
      <c r="AD50" s="268" t="str">
        <f t="shared" si="23"/>
        <v/>
      </c>
      <c r="AE50" s="268" t="str">
        <f t="shared" si="23"/>
        <v/>
      </c>
      <c r="AF50" s="268" t="str">
        <f t="shared" si="23"/>
        <v/>
      </c>
      <c r="AG50" s="169" t="str">
        <f t="shared" si="23"/>
        <v/>
      </c>
      <c r="AI50" s="166">
        <f t="shared" si="17"/>
        <v>4</v>
      </c>
      <c r="AJ50" s="166">
        <f t="shared" si="15"/>
        <v>0</v>
      </c>
      <c r="AK50" s="166">
        <f t="shared" si="15"/>
        <v>0</v>
      </c>
      <c r="AL50" s="167">
        <f t="shared" si="18"/>
        <v>4</v>
      </c>
    </row>
    <row r="51" spans="2:38" ht="13.5" customHeight="1">
      <c r="B51" s="269" t="s">
        <v>161</v>
      </c>
      <c r="C51" s="268" t="str">
        <f t="shared" si="25"/>
        <v/>
      </c>
      <c r="D51" s="268" t="str">
        <f t="shared" si="23"/>
        <v/>
      </c>
      <c r="E51" s="268" t="str">
        <f t="shared" si="23"/>
        <v/>
      </c>
      <c r="F51" s="268" t="str">
        <f t="shared" si="23"/>
        <v>1</v>
      </c>
      <c r="G51" s="268" t="str">
        <f t="shared" si="23"/>
        <v/>
      </c>
      <c r="H51" s="268" t="str">
        <f t="shared" si="23"/>
        <v/>
      </c>
      <c r="I51" s="268" t="str">
        <f t="shared" si="23"/>
        <v/>
      </c>
      <c r="J51" s="268" t="str">
        <f t="shared" si="23"/>
        <v/>
      </c>
      <c r="K51" s="268" t="str">
        <f t="shared" si="23"/>
        <v/>
      </c>
      <c r="L51" s="268" t="str">
        <f t="shared" si="23"/>
        <v/>
      </c>
      <c r="M51" s="268" t="str">
        <f t="shared" si="23"/>
        <v>1</v>
      </c>
      <c r="N51" s="268" t="str">
        <f t="shared" si="23"/>
        <v/>
      </c>
      <c r="O51" s="268" t="str">
        <f t="shared" si="23"/>
        <v/>
      </c>
      <c r="P51" s="268" t="str">
        <f t="shared" si="23"/>
        <v/>
      </c>
      <c r="Q51" s="268" t="str">
        <f t="shared" si="23"/>
        <v/>
      </c>
      <c r="R51" s="268" t="str">
        <f t="shared" si="23"/>
        <v/>
      </c>
      <c r="S51" s="268" t="str">
        <f t="shared" si="23"/>
        <v/>
      </c>
      <c r="T51" s="268" t="str">
        <f t="shared" si="23"/>
        <v>1</v>
      </c>
      <c r="U51" s="268" t="str">
        <f t="shared" si="23"/>
        <v/>
      </c>
      <c r="V51" s="268" t="str">
        <f t="shared" si="23"/>
        <v/>
      </c>
      <c r="W51" s="268" t="str">
        <f t="shared" si="23"/>
        <v/>
      </c>
      <c r="X51" s="268" t="str">
        <f t="shared" si="23"/>
        <v/>
      </c>
      <c r="Y51" s="268" t="str">
        <f t="shared" si="23"/>
        <v/>
      </c>
      <c r="Z51" s="268" t="str">
        <f t="shared" si="23"/>
        <v/>
      </c>
      <c r="AA51" s="268" t="str">
        <f t="shared" si="23"/>
        <v>1</v>
      </c>
      <c r="AB51" s="268" t="str">
        <f t="shared" si="23"/>
        <v/>
      </c>
      <c r="AC51" s="268" t="str">
        <f t="shared" si="23"/>
        <v/>
      </c>
      <c r="AD51" s="268" t="str">
        <f t="shared" si="23"/>
        <v/>
      </c>
      <c r="AE51" s="268" t="str">
        <f t="shared" si="23"/>
        <v/>
      </c>
      <c r="AF51" s="268" t="str">
        <f t="shared" si="23"/>
        <v/>
      </c>
      <c r="AG51" s="169" t="str">
        <f t="shared" si="23"/>
        <v/>
      </c>
      <c r="AI51" s="166">
        <f t="shared" si="17"/>
        <v>4</v>
      </c>
      <c r="AJ51" s="166">
        <f t="shared" si="15"/>
        <v>0</v>
      </c>
      <c r="AK51" s="166">
        <f t="shared" si="15"/>
        <v>0</v>
      </c>
      <c r="AL51" s="167">
        <f t="shared" si="18"/>
        <v>4</v>
      </c>
    </row>
    <row r="52" spans="2:38" ht="13.5" customHeight="1">
      <c r="B52" s="269"/>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166"/>
    </row>
    <row r="53" spans="2:38" ht="12">
      <c r="B53" s="268" t="str">
        <f>B139</f>
        <v>NOVIEMBRE</v>
      </c>
      <c r="C53" s="268" t="str">
        <f>C139</f>
        <v>V 1</v>
      </c>
      <c r="D53" s="268" t="str">
        <f t="shared" ref="D53:AF53" si="26">D139</f>
        <v>S 2</v>
      </c>
      <c r="E53" s="268" t="str">
        <f t="shared" si="26"/>
        <v>D 3</v>
      </c>
      <c r="F53" s="268" t="str">
        <f t="shared" si="26"/>
        <v>L 4</v>
      </c>
      <c r="G53" s="268" t="str">
        <f t="shared" si="26"/>
        <v>M 5</v>
      </c>
      <c r="H53" s="268" t="str">
        <f t="shared" si="26"/>
        <v>X 6</v>
      </c>
      <c r="I53" s="268" t="str">
        <f t="shared" si="26"/>
        <v>J 7</v>
      </c>
      <c r="J53" s="268" t="str">
        <f t="shared" si="26"/>
        <v>V 8</v>
      </c>
      <c r="K53" s="268" t="str">
        <f t="shared" si="26"/>
        <v>S 9</v>
      </c>
      <c r="L53" s="268" t="str">
        <f t="shared" si="26"/>
        <v>D 10</v>
      </c>
      <c r="M53" s="268" t="str">
        <f t="shared" si="26"/>
        <v>L 11</v>
      </c>
      <c r="N53" s="268" t="str">
        <f t="shared" si="26"/>
        <v>M 12</v>
      </c>
      <c r="O53" s="268" t="str">
        <f t="shared" si="26"/>
        <v>X 13</v>
      </c>
      <c r="P53" s="268" t="str">
        <f t="shared" si="26"/>
        <v>J 14</v>
      </c>
      <c r="Q53" s="268" t="str">
        <f t="shared" si="26"/>
        <v>V 15</v>
      </c>
      <c r="R53" s="268" t="str">
        <f t="shared" si="26"/>
        <v>S 16</v>
      </c>
      <c r="S53" s="268" t="str">
        <f t="shared" si="26"/>
        <v>D 17</v>
      </c>
      <c r="T53" s="268" t="str">
        <f t="shared" si="26"/>
        <v>L 18</v>
      </c>
      <c r="U53" s="268" t="str">
        <f t="shared" si="26"/>
        <v>M 19</v>
      </c>
      <c r="V53" s="268" t="str">
        <f t="shared" si="26"/>
        <v>X 20</v>
      </c>
      <c r="W53" s="268" t="str">
        <f t="shared" si="26"/>
        <v>J 21</v>
      </c>
      <c r="X53" s="268" t="str">
        <f t="shared" si="26"/>
        <v>V 22</v>
      </c>
      <c r="Y53" s="268" t="str">
        <f t="shared" si="26"/>
        <v>S 23</v>
      </c>
      <c r="Z53" s="268" t="str">
        <f t="shared" si="26"/>
        <v>D 24</v>
      </c>
      <c r="AA53" s="268" t="str">
        <f t="shared" si="26"/>
        <v>L 25</v>
      </c>
      <c r="AB53" s="268" t="str">
        <f t="shared" si="26"/>
        <v>M 26</v>
      </c>
      <c r="AC53" s="268" t="str">
        <f t="shared" si="26"/>
        <v>X 27</v>
      </c>
      <c r="AD53" s="268" t="str">
        <f t="shared" si="26"/>
        <v>J 28</v>
      </c>
      <c r="AE53" s="268" t="str">
        <f t="shared" si="26"/>
        <v>V 29</v>
      </c>
      <c r="AF53" s="268" t="str">
        <f t="shared" si="26"/>
        <v>S 30</v>
      </c>
      <c r="AG53" s="166" t="str">
        <f>AG139</f>
        <v xml:space="preserve"> </v>
      </c>
    </row>
    <row r="54" spans="2:38" ht="12">
      <c r="B54" s="268"/>
      <c r="C54" s="268" t="str">
        <f>IF(AND(OR(C140="1",C140="2",C140="3"),C141&lt;&gt;"F",C142&lt;&gt;"VAC"),C140,"")</f>
        <v/>
      </c>
      <c r="D54" s="268" t="str">
        <f t="shared" ref="D54:AF54" si="27">IF(AND(OR(D140="1",D140="2",D140="3"),D141&lt;&gt;"F",D142&lt;&gt;"VAC"),D140,"")</f>
        <v/>
      </c>
      <c r="E54" s="268" t="str">
        <f t="shared" si="27"/>
        <v/>
      </c>
      <c r="F54" s="268" t="str">
        <f t="shared" si="27"/>
        <v>1</v>
      </c>
      <c r="G54" s="268" t="str">
        <f t="shared" si="27"/>
        <v>1</v>
      </c>
      <c r="H54" s="268" t="str">
        <f t="shared" si="27"/>
        <v>1</v>
      </c>
      <c r="I54" s="268" t="str">
        <f t="shared" si="27"/>
        <v>1</v>
      </c>
      <c r="J54" s="268" t="str">
        <f t="shared" si="27"/>
        <v>1</v>
      </c>
      <c r="K54" s="268" t="str">
        <f t="shared" si="27"/>
        <v/>
      </c>
      <c r="L54" s="268" t="str">
        <f t="shared" si="27"/>
        <v/>
      </c>
      <c r="M54" s="268" t="str">
        <f t="shared" si="27"/>
        <v>1</v>
      </c>
      <c r="N54" s="268" t="str">
        <f t="shared" si="27"/>
        <v>1</v>
      </c>
      <c r="O54" s="268" t="str">
        <f t="shared" si="27"/>
        <v>1</v>
      </c>
      <c r="P54" s="268" t="str">
        <f t="shared" si="27"/>
        <v>1</v>
      </c>
      <c r="Q54" s="268" t="str">
        <f t="shared" si="27"/>
        <v>1</v>
      </c>
      <c r="R54" s="268" t="str">
        <f t="shared" si="27"/>
        <v/>
      </c>
      <c r="S54" s="268" t="str">
        <f t="shared" si="27"/>
        <v/>
      </c>
      <c r="T54" s="268" t="str">
        <f t="shared" si="27"/>
        <v>1</v>
      </c>
      <c r="U54" s="268" t="str">
        <f t="shared" si="27"/>
        <v>1</v>
      </c>
      <c r="V54" s="268" t="str">
        <f t="shared" si="27"/>
        <v>1</v>
      </c>
      <c r="W54" s="268" t="str">
        <f t="shared" si="27"/>
        <v>1</v>
      </c>
      <c r="X54" s="268" t="str">
        <f t="shared" si="27"/>
        <v>1</v>
      </c>
      <c r="Y54" s="268" t="str">
        <f t="shared" si="27"/>
        <v/>
      </c>
      <c r="Z54" s="268" t="str">
        <f t="shared" si="27"/>
        <v/>
      </c>
      <c r="AA54" s="268" t="str">
        <f t="shared" si="27"/>
        <v>1</v>
      </c>
      <c r="AB54" s="268" t="str">
        <f t="shared" si="27"/>
        <v>1</v>
      </c>
      <c r="AC54" s="268" t="str">
        <f t="shared" si="27"/>
        <v>1</v>
      </c>
      <c r="AD54" s="268" t="str">
        <f t="shared" si="27"/>
        <v>1</v>
      </c>
      <c r="AE54" s="268" t="str">
        <f t="shared" si="27"/>
        <v>1</v>
      </c>
      <c r="AF54" s="268" t="str">
        <f t="shared" si="27"/>
        <v/>
      </c>
      <c r="AG54" s="166" t="str">
        <f>IF(AND(OR(AG140="1",AG140="2",AG140="3"),AG141&lt;&gt;"F",AG142&lt;&gt;"VAC"),AG140,"")</f>
        <v/>
      </c>
    </row>
    <row r="55" spans="2:38" ht="13.5" customHeight="1">
      <c r="B55" s="269" t="s">
        <v>156</v>
      </c>
      <c r="C55" s="268" t="str">
        <f>LEFT(C53,1)</f>
        <v>V</v>
      </c>
      <c r="D55" s="268" t="str">
        <f t="shared" ref="D55:AF55" si="28">LEFT(D53,1)</f>
        <v>S</v>
      </c>
      <c r="E55" s="268" t="str">
        <f t="shared" si="28"/>
        <v>D</v>
      </c>
      <c r="F55" s="268" t="str">
        <f t="shared" si="28"/>
        <v>L</v>
      </c>
      <c r="G55" s="268" t="str">
        <f t="shared" si="28"/>
        <v>M</v>
      </c>
      <c r="H55" s="268" t="str">
        <f t="shared" si="28"/>
        <v>X</v>
      </c>
      <c r="I55" s="268" t="str">
        <f t="shared" si="28"/>
        <v>J</v>
      </c>
      <c r="J55" s="268" t="str">
        <f t="shared" si="28"/>
        <v>V</v>
      </c>
      <c r="K55" s="268" t="str">
        <f t="shared" si="28"/>
        <v>S</v>
      </c>
      <c r="L55" s="268" t="str">
        <f t="shared" si="28"/>
        <v>D</v>
      </c>
      <c r="M55" s="268" t="str">
        <f t="shared" si="28"/>
        <v>L</v>
      </c>
      <c r="N55" s="268" t="str">
        <f t="shared" si="28"/>
        <v>M</v>
      </c>
      <c r="O55" s="268" t="str">
        <f t="shared" si="28"/>
        <v>X</v>
      </c>
      <c r="P55" s="268" t="str">
        <f t="shared" si="28"/>
        <v>J</v>
      </c>
      <c r="Q55" s="268" t="str">
        <f t="shared" si="28"/>
        <v>V</v>
      </c>
      <c r="R55" s="268" t="str">
        <f t="shared" si="28"/>
        <v>S</v>
      </c>
      <c r="S55" s="268" t="str">
        <f t="shared" si="28"/>
        <v>D</v>
      </c>
      <c r="T55" s="268" t="str">
        <f t="shared" si="28"/>
        <v>L</v>
      </c>
      <c r="U55" s="268" t="str">
        <f t="shared" si="28"/>
        <v>M</v>
      </c>
      <c r="V55" s="268" t="str">
        <f t="shared" si="28"/>
        <v>X</v>
      </c>
      <c r="W55" s="268" t="str">
        <f t="shared" si="28"/>
        <v>J</v>
      </c>
      <c r="X55" s="268" t="str">
        <f t="shared" si="28"/>
        <v>V</v>
      </c>
      <c r="Y55" s="268" t="str">
        <f t="shared" si="28"/>
        <v>S</v>
      </c>
      <c r="Z55" s="268" t="str">
        <f t="shared" si="28"/>
        <v>D</v>
      </c>
      <c r="AA55" s="268" t="str">
        <f t="shared" si="28"/>
        <v>L</v>
      </c>
      <c r="AB55" s="268" t="str">
        <f t="shared" si="28"/>
        <v>M</v>
      </c>
      <c r="AC55" s="268" t="str">
        <f t="shared" si="28"/>
        <v>X</v>
      </c>
      <c r="AD55" s="268" t="str">
        <f t="shared" si="28"/>
        <v>J</v>
      </c>
      <c r="AE55" s="268" t="str">
        <f t="shared" si="28"/>
        <v>V</v>
      </c>
      <c r="AF55" s="268" t="str">
        <f t="shared" si="28"/>
        <v>S</v>
      </c>
      <c r="AG55" s="166"/>
      <c r="AI55" s="170">
        <f t="shared" ref="AI55:AK55" si="29">SUM(AI56:AI60)</f>
        <v>20</v>
      </c>
      <c r="AJ55" s="170">
        <f t="shared" si="29"/>
        <v>0</v>
      </c>
      <c r="AK55" s="170">
        <f t="shared" si="29"/>
        <v>0</v>
      </c>
    </row>
    <row r="56" spans="2:38" ht="13.5" customHeight="1">
      <c r="B56" s="269" t="s">
        <v>157</v>
      </c>
      <c r="C56" s="268" t="str">
        <f>IF(AND(OR(C$54="1",C$54="2",C$54="3"),C$55=$B56),C$54,"")</f>
        <v/>
      </c>
      <c r="D56" s="268" t="str">
        <f t="shared" ref="D56:AF60" si="30">IF(AND(OR(D$54="1",D$54="2",D$54="3"),D$55=$B56),D$54,"")</f>
        <v/>
      </c>
      <c r="E56" s="268" t="str">
        <f t="shared" si="30"/>
        <v/>
      </c>
      <c r="F56" s="268" t="str">
        <f t="shared" si="30"/>
        <v>1</v>
      </c>
      <c r="G56" s="268" t="str">
        <f t="shared" si="30"/>
        <v/>
      </c>
      <c r="H56" s="268" t="str">
        <f t="shared" si="30"/>
        <v/>
      </c>
      <c r="I56" s="268" t="str">
        <f t="shared" si="30"/>
        <v/>
      </c>
      <c r="J56" s="268" t="str">
        <f t="shared" si="30"/>
        <v/>
      </c>
      <c r="K56" s="268" t="str">
        <f t="shared" si="30"/>
        <v/>
      </c>
      <c r="L56" s="268" t="str">
        <f t="shared" si="30"/>
        <v/>
      </c>
      <c r="M56" s="268" t="str">
        <f t="shared" si="30"/>
        <v>1</v>
      </c>
      <c r="N56" s="268" t="str">
        <f t="shared" si="30"/>
        <v/>
      </c>
      <c r="O56" s="268" t="str">
        <f t="shared" si="30"/>
        <v/>
      </c>
      <c r="P56" s="268" t="str">
        <f t="shared" si="30"/>
        <v/>
      </c>
      <c r="Q56" s="268" t="str">
        <f t="shared" si="30"/>
        <v/>
      </c>
      <c r="R56" s="268" t="str">
        <f t="shared" si="30"/>
        <v/>
      </c>
      <c r="S56" s="268" t="str">
        <f t="shared" si="30"/>
        <v/>
      </c>
      <c r="T56" s="268" t="str">
        <f t="shared" si="30"/>
        <v>1</v>
      </c>
      <c r="U56" s="268" t="str">
        <f t="shared" si="30"/>
        <v/>
      </c>
      <c r="V56" s="268" t="str">
        <f t="shared" si="30"/>
        <v/>
      </c>
      <c r="W56" s="268" t="str">
        <f t="shared" si="30"/>
        <v/>
      </c>
      <c r="X56" s="268" t="str">
        <f t="shared" si="30"/>
        <v/>
      </c>
      <c r="Y56" s="268" t="str">
        <f t="shared" si="30"/>
        <v/>
      </c>
      <c r="Z56" s="268" t="str">
        <f t="shared" si="30"/>
        <v/>
      </c>
      <c r="AA56" s="268" t="str">
        <f t="shared" si="30"/>
        <v>1</v>
      </c>
      <c r="AB56" s="268" t="str">
        <f t="shared" si="30"/>
        <v/>
      </c>
      <c r="AC56" s="268" t="str">
        <f t="shared" si="30"/>
        <v/>
      </c>
      <c r="AD56" s="268" t="str">
        <f t="shared" si="30"/>
        <v/>
      </c>
      <c r="AE56" s="268" t="str">
        <f t="shared" si="30"/>
        <v/>
      </c>
      <c r="AF56" s="268" t="str">
        <f t="shared" si="30"/>
        <v/>
      </c>
      <c r="AG56" s="166"/>
      <c r="AI56" s="166">
        <f t="shared" ref="AI56:AK87" si="31">COUNTIF($C56:$AG56,AI$34)</f>
        <v>4</v>
      </c>
      <c r="AJ56" s="166">
        <f t="shared" si="31"/>
        <v>0</v>
      </c>
      <c r="AK56" s="166">
        <f t="shared" si="31"/>
        <v>0</v>
      </c>
      <c r="AL56" s="167">
        <f t="shared" ref="AL56" si="32">SUM(AI56:AK56)</f>
        <v>4</v>
      </c>
    </row>
    <row r="57" spans="2:38" ht="13.5" customHeight="1">
      <c r="B57" s="269" t="s">
        <v>158</v>
      </c>
      <c r="C57" s="268" t="str">
        <f t="shared" ref="C57:R60" si="33">IF(AND(OR(C$54="1",C$54="2",C$54="3"),C$55=$B57),C$54,"")</f>
        <v/>
      </c>
      <c r="D57" s="268" t="str">
        <f t="shared" si="33"/>
        <v/>
      </c>
      <c r="E57" s="268" t="str">
        <f t="shared" si="33"/>
        <v/>
      </c>
      <c r="F57" s="268" t="str">
        <f t="shared" si="33"/>
        <v/>
      </c>
      <c r="G57" s="268" t="str">
        <f t="shared" si="33"/>
        <v>1</v>
      </c>
      <c r="H57" s="268" t="str">
        <f t="shared" si="33"/>
        <v/>
      </c>
      <c r="I57" s="268" t="str">
        <f t="shared" si="33"/>
        <v/>
      </c>
      <c r="J57" s="268" t="str">
        <f t="shared" si="33"/>
        <v/>
      </c>
      <c r="K57" s="268" t="str">
        <f t="shared" si="33"/>
        <v/>
      </c>
      <c r="L57" s="268" t="str">
        <f t="shared" si="33"/>
        <v/>
      </c>
      <c r="M57" s="268" t="str">
        <f t="shared" si="33"/>
        <v/>
      </c>
      <c r="N57" s="268" t="str">
        <f t="shared" si="33"/>
        <v>1</v>
      </c>
      <c r="O57" s="268" t="str">
        <f t="shared" si="33"/>
        <v/>
      </c>
      <c r="P57" s="268" t="str">
        <f t="shared" si="33"/>
        <v/>
      </c>
      <c r="Q57" s="268" t="str">
        <f t="shared" si="33"/>
        <v/>
      </c>
      <c r="R57" s="268" t="str">
        <f t="shared" si="33"/>
        <v/>
      </c>
      <c r="S57" s="268" t="str">
        <f t="shared" si="30"/>
        <v/>
      </c>
      <c r="T57" s="268" t="str">
        <f t="shared" si="30"/>
        <v/>
      </c>
      <c r="U57" s="268" t="str">
        <f t="shared" si="30"/>
        <v>1</v>
      </c>
      <c r="V57" s="268" t="str">
        <f t="shared" si="30"/>
        <v/>
      </c>
      <c r="W57" s="268" t="str">
        <f t="shared" si="30"/>
        <v/>
      </c>
      <c r="X57" s="268" t="str">
        <f t="shared" si="30"/>
        <v/>
      </c>
      <c r="Y57" s="268" t="str">
        <f t="shared" si="30"/>
        <v/>
      </c>
      <c r="Z57" s="268" t="str">
        <f t="shared" si="30"/>
        <v/>
      </c>
      <c r="AA57" s="268" t="str">
        <f t="shared" si="30"/>
        <v/>
      </c>
      <c r="AB57" s="268" t="str">
        <f t="shared" si="30"/>
        <v>1</v>
      </c>
      <c r="AC57" s="268" t="str">
        <f t="shared" si="30"/>
        <v/>
      </c>
      <c r="AD57" s="268" t="str">
        <f t="shared" si="30"/>
        <v/>
      </c>
      <c r="AE57" s="268" t="str">
        <f t="shared" si="30"/>
        <v/>
      </c>
      <c r="AF57" s="268" t="str">
        <f t="shared" si="30"/>
        <v/>
      </c>
      <c r="AG57" s="166"/>
      <c r="AI57" s="166">
        <f t="shared" si="17"/>
        <v>4</v>
      </c>
      <c r="AJ57" s="166">
        <f t="shared" si="31"/>
        <v>0</v>
      </c>
      <c r="AK57" s="166">
        <f t="shared" si="31"/>
        <v>0</v>
      </c>
      <c r="AL57" s="167">
        <f t="shared" si="18"/>
        <v>4</v>
      </c>
    </row>
    <row r="58" spans="2:38" ht="13.5" customHeight="1">
      <c r="B58" s="269" t="s">
        <v>159</v>
      </c>
      <c r="C58" s="268" t="str">
        <f t="shared" si="33"/>
        <v/>
      </c>
      <c r="D58" s="268" t="str">
        <f t="shared" si="30"/>
        <v/>
      </c>
      <c r="E58" s="268" t="str">
        <f t="shared" si="30"/>
        <v/>
      </c>
      <c r="F58" s="268" t="str">
        <f t="shared" si="30"/>
        <v/>
      </c>
      <c r="G58" s="268" t="str">
        <f t="shared" si="30"/>
        <v/>
      </c>
      <c r="H58" s="268" t="str">
        <f t="shared" si="30"/>
        <v>1</v>
      </c>
      <c r="I58" s="268" t="str">
        <f t="shared" si="30"/>
        <v/>
      </c>
      <c r="J58" s="268" t="str">
        <f t="shared" si="30"/>
        <v/>
      </c>
      <c r="K58" s="268" t="str">
        <f t="shared" si="30"/>
        <v/>
      </c>
      <c r="L58" s="268" t="str">
        <f t="shared" si="30"/>
        <v/>
      </c>
      <c r="M58" s="268" t="str">
        <f t="shared" si="30"/>
        <v/>
      </c>
      <c r="N58" s="268" t="str">
        <f t="shared" si="30"/>
        <v/>
      </c>
      <c r="O58" s="268" t="str">
        <f t="shared" si="30"/>
        <v>1</v>
      </c>
      <c r="P58" s="268" t="str">
        <f t="shared" si="30"/>
        <v/>
      </c>
      <c r="Q58" s="268" t="str">
        <f t="shared" si="30"/>
        <v/>
      </c>
      <c r="R58" s="268" t="str">
        <f t="shared" si="30"/>
        <v/>
      </c>
      <c r="S58" s="268" t="str">
        <f t="shared" si="30"/>
        <v/>
      </c>
      <c r="T58" s="268" t="str">
        <f t="shared" si="30"/>
        <v/>
      </c>
      <c r="U58" s="268" t="str">
        <f t="shared" si="30"/>
        <v/>
      </c>
      <c r="V58" s="268" t="str">
        <f t="shared" si="30"/>
        <v>1</v>
      </c>
      <c r="W58" s="268" t="str">
        <f t="shared" si="30"/>
        <v/>
      </c>
      <c r="X58" s="268" t="str">
        <f t="shared" si="30"/>
        <v/>
      </c>
      <c r="Y58" s="268" t="str">
        <f t="shared" si="30"/>
        <v/>
      </c>
      <c r="Z58" s="268" t="str">
        <f t="shared" si="30"/>
        <v/>
      </c>
      <c r="AA58" s="268" t="str">
        <f t="shared" si="30"/>
        <v/>
      </c>
      <c r="AB58" s="268" t="str">
        <f t="shared" si="30"/>
        <v/>
      </c>
      <c r="AC58" s="268" t="str">
        <f t="shared" si="30"/>
        <v>1</v>
      </c>
      <c r="AD58" s="268" t="str">
        <f t="shared" si="30"/>
        <v/>
      </c>
      <c r="AE58" s="268" t="str">
        <f t="shared" si="30"/>
        <v/>
      </c>
      <c r="AF58" s="268" t="str">
        <f t="shared" si="30"/>
        <v/>
      </c>
      <c r="AG58" s="166"/>
      <c r="AI58" s="166">
        <f t="shared" si="17"/>
        <v>4</v>
      </c>
      <c r="AJ58" s="166">
        <f t="shared" si="31"/>
        <v>0</v>
      </c>
      <c r="AK58" s="166">
        <f t="shared" si="31"/>
        <v>0</v>
      </c>
      <c r="AL58" s="167">
        <f t="shared" si="18"/>
        <v>4</v>
      </c>
    </row>
    <row r="59" spans="2:38" ht="13.5" customHeight="1">
      <c r="B59" s="269" t="s">
        <v>160</v>
      </c>
      <c r="C59" s="268" t="str">
        <f t="shared" si="33"/>
        <v/>
      </c>
      <c r="D59" s="268" t="str">
        <f t="shared" si="30"/>
        <v/>
      </c>
      <c r="E59" s="268" t="str">
        <f t="shared" si="30"/>
        <v/>
      </c>
      <c r="F59" s="268" t="str">
        <f t="shared" si="30"/>
        <v/>
      </c>
      <c r="G59" s="268" t="str">
        <f t="shared" si="30"/>
        <v/>
      </c>
      <c r="H59" s="268" t="str">
        <f t="shared" si="30"/>
        <v/>
      </c>
      <c r="I59" s="268" t="str">
        <f t="shared" si="30"/>
        <v>1</v>
      </c>
      <c r="J59" s="268" t="str">
        <f t="shared" si="30"/>
        <v/>
      </c>
      <c r="K59" s="268" t="str">
        <f t="shared" si="30"/>
        <v/>
      </c>
      <c r="L59" s="268" t="str">
        <f t="shared" si="30"/>
        <v/>
      </c>
      <c r="M59" s="268" t="str">
        <f t="shared" si="30"/>
        <v/>
      </c>
      <c r="N59" s="268" t="str">
        <f t="shared" si="30"/>
        <v/>
      </c>
      <c r="O59" s="268" t="str">
        <f t="shared" si="30"/>
        <v/>
      </c>
      <c r="P59" s="268" t="str">
        <f t="shared" si="30"/>
        <v>1</v>
      </c>
      <c r="Q59" s="268" t="str">
        <f t="shared" si="30"/>
        <v/>
      </c>
      <c r="R59" s="268" t="str">
        <f t="shared" si="30"/>
        <v/>
      </c>
      <c r="S59" s="268" t="str">
        <f t="shared" si="30"/>
        <v/>
      </c>
      <c r="T59" s="268" t="str">
        <f t="shared" si="30"/>
        <v/>
      </c>
      <c r="U59" s="268" t="str">
        <f t="shared" si="30"/>
        <v/>
      </c>
      <c r="V59" s="268" t="str">
        <f t="shared" si="30"/>
        <v/>
      </c>
      <c r="W59" s="268" t="str">
        <f t="shared" si="30"/>
        <v>1</v>
      </c>
      <c r="X59" s="268" t="str">
        <f t="shared" si="30"/>
        <v/>
      </c>
      <c r="Y59" s="268" t="str">
        <f t="shared" si="30"/>
        <v/>
      </c>
      <c r="Z59" s="268" t="str">
        <f t="shared" si="30"/>
        <v/>
      </c>
      <c r="AA59" s="268" t="str">
        <f t="shared" si="30"/>
        <v/>
      </c>
      <c r="AB59" s="268" t="str">
        <f t="shared" si="30"/>
        <v/>
      </c>
      <c r="AC59" s="268" t="str">
        <f t="shared" si="30"/>
        <v/>
      </c>
      <c r="AD59" s="268" t="str">
        <f t="shared" si="30"/>
        <v>1</v>
      </c>
      <c r="AE59" s="268" t="str">
        <f t="shared" si="30"/>
        <v/>
      </c>
      <c r="AF59" s="268" t="str">
        <f t="shared" si="30"/>
        <v/>
      </c>
      <c r="AG59" s="166"/>
      <c r="AI59" s="166">
        <f t="shared" si="17"/>
        <v>4</v>
      </c>
      <c r="AJ59" s="166">
        <f t="shared" si="31"/>
        <v>0</v>
      </c>
      <c r="AK59" s="166">
        <f t="shared" si="31"/>
        <v>0</v>
      </c>
      <c r="AL59" s="167">
        <f t="shared" si="18"/>
        <v>4</v>
      </c>
    </row>
    <row r="60" spans="2:38" ht="13.5" customHeight="1">
      <c r="B60" s="269" t="s">
        <v>161</v>
      </c>
      <c r="C60" s="268" t="str">
        <f t="shared" si="33"/>
        <v/>
      </c>
      <c r="D60" s="268" t="str">
        <f t="shared" si="30"/>
        <v/>
      </c>
      <c r="E60" s="268" t="str">
        <f t="shared" si="30"/>
        <v/>
      </c>
      <c r="F60" s="268" t="str">
        <f t="shared" si="30"/>
        <v/>
      </c>
      <c r="G60" s="268" t="str">
        <f t="shared" si="30"/>
        <v/>
      </c>
      <c r="H60" s="268" t="str">
        <f t="shared" si="30"/>
        <v/>
      </c>
      <c r="I60" s="268" t="str">
        <f t="shared" si="30"/>
        <v/>
      </c>
      <c r="J60" s="268" t="str">
        <f t="shared" si="30"/>
        <v>1</v>
      </c>
      <c r="K60" s="268" t="str">
        <f t="shared" si="30"/>
        <v/>
      </c>
      <c r="L60" s="268" t="str">
        <f t="shared" si="30"/>
        <v/>
      </c>
      <c r="M60" s="268" t="str">
        <f t="shared" si="30"/>
        <v/>
      </c>
      <c r="N60" s="268" t="str">
        <f t="shared" si="30"/>
        <v/>
      </c>
      <c r="O60" s="268" t="str">
        <f t="shared" si="30"/>
        <v/>
      </c>
      <c r="P60" s="268" t="str">
        <f t="shared" si="30"/>
        <v/>
      </c>
      <c r="Q60" s="268" t="str">
        <f t="shared" si="30"/>
        <v>1</v>
      </c>
      <c r="R60" s="268" t="str">
        <f t="shared" si="30"/>
        <v/>
      </c>
      <c r="S60" s="268" t="str">
        <f t="shared" si="30"/>
        <v/>
      </c>
      <c r="T60" s="268" t="str">
        <f t="shared" si="30"/>
        <v/>
      </c>
      <c r="U60" s="268" t="str">
        <f t="shared" si="30"/>
        <v/>
      </c>
      <c r="V60" s="268" t="str">
        <f t="shared" si="30"/>
        <v/>
      </c>
      <c r="W60" s="268" t="str">
        <f t="shared" si="30"/>
        <v/>
      </c>
      <c r="X60" s="268" t="str">
        <f t="shared" si="30"/>
        <v>1</v>
      </c>
      <c r="Y60" s="268" t="str">
        <f t="shared" si="30"/>
        <v/>
      </c>
      <c r="Z60" s="268" t="str">
        <f t="shared" si="30"/>
        <v/>
      </c>
      <c r="AA60" s="268" t="str">
        <f t="shared" si="30"/>
        <v/>
      </c>
      <c r="AB60" s="268" t="str">
        <f t="shared" si="30"/>
        <v/>
      </c>
      <c r="AC60" s="268" t="str">
        <f t="shared" si="30"/>
        <v/>
      </c>
      <c r="AD60" s="268" t="str">
        <f t="shared" si="30"/>
        <v/>
      </c>
      <c r="AE60" s="268" t="str">
        <f t="shared" si="30"/>
        <v>1</v>
      </c>
      <c r="AF60" s="268" t="str">
        <f t="shared" si="30"/>
        <v/>
      </c>
      <c r="AG60" s="166"/>
      <c r="AI60" s="166">
        <f t="shared" si="17"/>
        <v>4</v>
      </c>
      <c r="AJ60" s="166">
        <f t="shared" si="31"/>
        <v>0</v>
      </c>
      <c r="AK60" s="166">
        <f t="shared" si="31"/>
        <v>0</v>
      </c>
      <c r="AL60" s="167">
        <f t="shared" si="18"/>
        <v>4</v>
      </c>
    </row>
    <row r="61" spans="2:38" ht="13.5" customHeight="1">
      <c r="B61" s="269"/>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166"/>
    </row>
    <row r="62" spans="2:38" ht="12">
      <c r="B62" s="268" t="str">
        <f>B144</f>
        <v>DICIEMBRE</v>
      </c>
      <c r="C62" s="268" t="str">
        <f>C144</f>
        <v>D 1</v>
      </c>
      <c r="D62" s="268" t="str">
        <f t="shared" ref="D62:AG62" si="34">D144</f>
        <v>L 2</v>
      </c>
      <c r="E62" s="268" t="str">
        <f t="shared" si="34"/>
        <v>M 3</v>
      </c>
      <c r="F62" s="268" t="str">
        <f t="shared" si="34"/>
        <v>X 4</v>
      </c>
      <c r="G62" s="268" t="str">
        <f t="shared" si="34"/>
        <v>J 5</v>
      </c>
      <c r="H62" s="268" t="str">
        <f t="shared" si="34"/>
        <v>V 6</v>
      </c>
      <c r="I62" s="268" t="str">
        <f t="shared" si="34"/>
        <v>S 7</v>
      </c>
      <c r="J62" s="268" t="str">
        <f t="shared" si="34"/>
        <v>D 8</v>
      </c>
      <c r="K62" s="268" t="str">
        <f t="shared" si="34"/>
        <v>L 9</v>
      </c>
      <c r="L62" s="268" t="str">
        <f t="shared" si="34"/>
        <v>M 10</v>
      </c>
      <c r="M62" s="268" t="str">
        <f t="shared" si="34"/>
        <v>X 11</v>
      </c>
      <c r="N62" s="268" t="str">
        <f t="shared" si="34"/>
        <v>J 12</v>
      </c>
      <c r="O62" s="268" t="str">
        <f t="shared" si="34"/>
        <v>V 13</v>
      </c>
      <c r="P62" s="268" t="str">
        <f t="shared" si="34"/>
        <v>S 14</v>
      </c>
      <c r="Q62" s="268" t="str">
        <f t="shared" si="34"/>
        <v>D 15</v>
      </c>
      <c r="R62" s="268" t="str">
        <f t="shared" si="34"/>
        <v>L 16</v>
      </c>
      <c r="S62" s="268" t="str">
        <f t="shared" si="34"/>
        <v>M 17</v>
      </c>
      <c r="T62" s="268" t="str">
        <f t="shared" si="34"/>
        <v>X 18</v>
      </c>
      <c r="U62" s="268" t="str">
        <f t="shared" si="34"/>
        <v>J 19</v>
      </c>
      <c r="V62" s="268" t="str">
        <f t="shared" si="34"/>
        <v>V 20</v>
      </c>
      <c r="W62" s="268" t="str">
        <f t="shared" si="34"/>
        <v>S 21</v>
      </c>
      <c r="X62" s="268" t="str">
        <f t="shared" si="34"/>
        <v>D 22</v>
      </c>
      <c r="Y62" s="268" t="str">
        <f t="shared" si="34"/>
        <v>L 23</v>
      </c>
      <c r="Z62" s="268" t="str">
        <f t="shared" si="34"/>
        <v>M 24</v>
      </c>
      <c r="AA62" s="268" t="str">
        <f t="shared" si="34"/>
        <v>X 25</v>
      </c>
      <c r="AB62" s="268" t="str">
        <f t="shared" si="34"/>
        <v>J 26</v>
      </c>
      <c r="AC62" s="268" t="str">
        <f t="shared" si="34"/>
        <v>V 27</v>
      </c>
      <c r="AD62" s="268" t="str">
        <f t="shared" si="34"/>
        <v>S 28</v>
      </c>
      <c r="AE62" s="268" t="str">
        <f t="shared" si="34"/>
        <v>D 29</v>
      </c>
      <c r="AF62" s="268" t="str">
        <f t="shared" si="34"/>
        <v>L 30</v>
      </c>
      <c r="AG62" s="169" t="str">
        <f t="shared" si="34"/>
        <v>M 31</v>
      </c>
    </row>
    <row r="63" spans="2:38" ht="12">
      <c r="B63" s="268"/>
      <c r="C63" s="268" t="str">
        <f>IF(AND(OR(C145="1",C145="2",C145="3"),C146&lt;&gt;"F",C147&lt;&gt;"VAC"),C145,"")</f>
        <v/>
      </c>
      <c r="D63" s="268" t="str">
        <f t="shared" ref="D63:AG63" si="35">IF(AND(OR(D145="1",D145="2",D145="3"),D146&lt;&gt;"F",D147&lt;&gt;"VAC"),D145,"")</f>
        <v>1</v>
      </c>
      <c r="E63" s="268" t="str">
        <f t="shared" si="35"/>
        <v>1</v>
      </c>
      <c r="F63" s="268" t="str">
        <f t="shared" si="35"/>
        <v>1</v>
      </c>
      <c r="G63" s="268" t="str">
        <f t="shared" si="35"/>
        <v>1</v>
      </c>
      <c r="H63" s="268" t="str">
        <f t="shared" si="35"/>
        <v/>
      </c>
      <c r="I63" s="268" t="str">
        <f t="shared" si="35"/>
        <v/>
      </c>
      <c r="J63" s="268" t="str">
        <f t="shared" si="35"/>
        <v/>
      </c>
      <c r="K63" s="268" t="str">
        <f t="shared" si="35"/>
        <v/>
      </c>
      <c r="L63" s="268" t="str">
        <f t="shared" si="35"/>
        <v>1</v>
      </c>
      <c r="M63" s="268" t="str">
        <f t="shared" si="35"/>
        <v>1</v>
      </c>
      <c r="N63" s="268" t="str">
        <f t="shared" si="35"/>
        <v>1</v>
      </c>
      <c r="O63" s="268" t="str">
        <f t="shared" si="35"/>
        <v>1</v>
      </c>
      <c r="P63" s="268" t="str">
        <f t="shared" si="35"/>
        <v/>
      </c>
      <c r="Q63" s="268" t="str">
        <f t="shared" si="35"/>
        <v/>
      </c>
      <c r="R63" s="268" t="str">
        <f t="shared" si="35"/>
        <v>1</v>
      </c>
      <c r="S63" s="268" t="str">
        <f t="shared" si="35"/>
        <v>1</v>
      </c>
      <c r="T63" s="268" t="str">
        <f t="shared" si="35"/>
        <v>1</v>
      </c>
      <c r="U63" s="268" t="str">
        <f t="shared" si="35"/>
        <v>1</v>
      </c>
      <c r="V63" s="268" t="str">
        <f t="shared" si="35"/>
        <v/>
      </c>
      <c r="W63" s="268" t="str">
        <f t="shared" si="35"/>
        <v/>
      </c>
      <c r="X63" s="268" t="str">
        <f t="shared" si="35"/>
        <v/>
      </c>
      <c r="Y63" s="268" t="str">
        <f t="shared" si="35"/>
        <v/>
      </c>
      <c r="Z63" s="268" t="str">
        <f t="shared" si="35"/>
        <v/>
      </c>
      <c r="AA63" s="268" t="str">
        <f t="shared" si="35"/>
        <v/>
      </c>
      <c r="AB63" s="268" t="str">
        <f t="shared" si="35"/>
        <v/>
      </c>
      <c r="AC63" s="268" t="str">
        <f t="shared" si="35"/>
        <v/>
      </c>
      <c r="AD63" s="268" t="str">
        <f t="shared" si="35"/>
        <v/>
      </c>
      <c r="AE63" s="268" t="str">
        <f t="shared" si="35"/>
        <v/>
      </c>
      <c r="AF63" s="268" t="str">
        <f t="shared" si="35"/>
        <v/>
      </c>
      <c r="AG63" s="169" t="str">
        <f t="shared" si="35"/>
        <v/>
      </c>
    </row>
    <row r="64" spans="2:38" ht="13.5" customHeight="1">
      <c r="B64" s="269" t="s">
        <v>156</v>
      </c>
      <c r="C64" s="268" t="str">
        <f>LEFT(C62,1)</f>
        <v>D</v>
      </c>
      <c r="D64" s="268" t="str">
        <f t="shared" ref="D64:AG64" si="36">LEFT(D62,1)</f>
        <v>L</v>
      </c>
      <c r="E64" s="268" t="str">
        <f t="shared" si="36"/>
        <v>M</v>
      </c>
      <c r="F64" s="268" t="str">
        <f t="shared" si="36"/>
        <v>X</v>
      </c>
      <c r="G64" s="268" t="str">
        <f t="shared" si="36"/>
        <v>J</v>
      </c>
      <c r="H64" s="268" t="str">
        <f t="shared" si="36"/>
        <v>V</v>
      </c>
      <c r="I64" s="268" t="str">
        <f t="shared" si="36"/>
        <v>S</v>
      </c>
      <c r="J64" s="268" t="str">
        <f t="shared" si="36"/>
        <v>D</v>
      </c>
      <c r="K64" s="268" t="str">
        <f t="shared" si="36"/>
        <v>L</v>
      </c>
      <c r="L64" s="268" t="str">
        <f t="shared" si="36"/>
        <v>M</v>
      </c>
      <c r="M64" s="268" t="str">
        <f t="shared" si="36"/>
        <v>X</v>
      </c>
      <c r="N64" s="268" t="str">
        <f t="shared" si="36"/>
        <v>J</v>
      </c>
      <c r="O64" s="268" t="str">
        <f t="shared" si="36"/>
        <v>V</v>
      </c>
      <c r="P64" s="268" t="str">
        <f t="shared" si="36"/>
        <v>S</v>
      </c>
      <c r="Q64" s="268" t="str">
        <f t="shared" si="36"/>
        <v>D</v>
      </c>
      <c r="R64" s="268" t="str">
        <f t="shared" si="36"/>
        <v>L</v>
      </c>
      <c r="S64" s="268" t="str">
        <f t="shared" si="36"/>
        <v>M</v>
      </c>
      <c r="T64" s="268" t="str">
        <f t="shared" si="36"/>
        <v>X</v>
      </c>
      <c r="U64" s="268" t="str">
        <f t="shared" si="36"/>
        <v>J</v>
      </c>
      <c r="V64" s="268" t="str">
        <f t="shared" si="36"/>
        <v>V</v>
      </c>
      <c r="W64" s="268" t="str">
        <f t="shared" si="36"/>
        <v>S</v>
      </c>
      <c r="X64" s="268" t="str">
        <f t="shared" si="36"/>
        <v>D</v>
      </c>
      <c r="Y64" s="268" t="str">
        <f t="shared" si="36"/>
        <v>L</v>
      </c>
      <c r="Z64" s="268" t="str">
        <f t="shared" si="36"/>
        <v>M</v>
      </c>
      <c r="AA64" s="268" t="str">
        <f t="shared" si="36"/>
        <v>X</v>
      </c>
      <c r="AB64" s="268" t="str">
        <f t="shared" si="36"/>
        <v>J</v>
      </c>
      <c r="AC64" s="268" t="str">
        <f t="shared" si="36"/>
        <v>V</v>
      </c>
      <c r="AD64" s="268" t="str">
        <f t="shared" si="36"/>
        <v>S</v>
      </c>
      <c r="AE64" s="268" t="str">
        <f t="shared" si="36"/>
        <v>D</v>
      </c>
      <c r="AF64" s="268" t="str">
        <f t="shared" si="36"/>
        <v>L</v>
      </c>
      <c r="AG64" s="169" t="str">
        <f t="shared" si="36"/>
        <v>M</v>
      </c>
      <c r="AI64" s="170">
        <f t="shared" ref="AI64:AK64" si="37">SUM(AI65:AI69)</f>
        <v>12</v>
      </c>
      <c r="AJ64" s="170">
        <f t="shared" si="37"/>
        <v>0</v>
      </c>
      <c r="AK64" s="170">
        <f t="shared" si="37"/>
        <v>0</v>
      </c>
    </row>
    <row r="65" spans="2:38" ht="13.5" customHeight="1">
      <c r="B65" s="269" t="s">
        <v>157</v>
      </c>
      <c r="C65" s="268" t="str">
        <f>IF(AND(OR(C$63="1",C$63="2",C$63="3"),C$64=$B65),C$63,"")</f>
        <v/>
      </c>
      <c r="D65" s="268" t="str">
        <f t="shared" ref="D65:AG69" si="38">IF(AND(OR(D$63="1",D$63="2",D$63="3"),D$64=$B65),D$63,"")</f>
        <v>1</v>
      </c>
      <c r="E65" s="268" t="str">
        <f t="shared" si="38"/>
        <v/>
      </c>
      <c r="F65" s="268" t="str">
        <f t="shared" si="38"/>
        <v/>
      </c>
      <c r="G65" s="268" t="str">
        <f t="shared" si="38"/>
        <v/>
      </c>
      <c r="H65" s="268" t="str">
        <f t="shared" si="38"/>
        <v/>
      </c>
      <c r="I65" s="268" t="str">
        <f t="shared" si="38"/>
        <v/>
      </c>
      <c r="J65" s="268" t="str">
        <f t="shared" si="38"/>
        <v/>
      </c>
      <c r="K65" s="268" t="str">
        <f t="shared" si="38"/>
        <v/>
      </c>
      <c r="L65" s="268" t="str">
        <f t="shared" si="38"/>
        <v/>
      </c>
      <c r="M65" s="268" t="str">
        <f t="shared" si="38"/>
        <v/>
      </c>
      <c r="N65" s="268" t="str">
        <f t="shared" si="38"/>
        <v/>
      </c>
      <c r="O65" s="268" t="str">
        <f t="shared" si="38"/>
        <v/>
      </c>
      <c r="P65" s="268" t="str">
        <f t="shared" si="38"/>
        <v/>
      </c>
      <c r="Q65" s="268" t="str">
        <f t="shared" si="38"/>
        <v/>
      </c>
      <c r="R65" s="268" t="str">
        <f t="shared" si="38"/>
        <v>1</v>
      </c>
      <c r="S65" s="268" t="str">
        <f t="shared" si="38"/>
        <v/>
      </c>
      <c r="T65" s="268" t="str">
        <f t="shared" si="38"/>
        <v/>
      </c>
      <c r="U65" s="268" t="str">
        <f t="shared" si="38"/>
        <v/>
      </c>
      <c r="V65" s="268" t="str">
        <f t="shared" si="38"/>
        <v/>
      </c>
      <c r="W65" s="268" t="str">
        <f t="shared" si="38"/>
        <v/>
      </c>
      <c r="X65" s="268" t="str">
        <f t="shared" si="38"/>
        <v/>
      </c>
      <c r="Y65" s="268" t="str">
        <f t="shared" si="38"/>
        <v/>
      </c>
      <c r="Z65" s="268" t="str">
        <f t="shared" si="38"/>
        <v/>
      </c>
      <c r="AA65" s="268" t="str">
        <f t="shared" si="38"/>
        <v/>
      </c>
      <c r="AB65" s="268" t="str">
        <f t="shared" si="38"/>
        <v/>
      </c>
      <c r="AC65" s="268" t="str">
        <f t="shared" si="38"/>
        <v/>
      </c>
      <c r="AD65" s="268" t="str">
        <f t="shared" si="38"/>
        <v/>
      </c>
      <c r="AE65" s="268" t="str">
        <f t="shared" si="38"/>
        <v/>
      </c>
      <c r="AF65" s="268" t="str">
        <f t="shared" si="38"/>
        <v/>
      </c>
      <c r="AG65" s="169" t="str">
        <f t="shared" si="38"/>
        <v/>
      </c>
      <c r="AI65" s="166">
        <f t="shared" ref="AI65" si="39">COUNTIF($C65:$AG65,AI$34)</f>
        <v>2</v>
      </c>
      <c r="AJ65" s="166">
        <f t="shared" si="31"/>
        <v>0</v>
      </c>
      <c r="AK65" s="166">
        <f t="shared" si="31"/>
        <v>0</v>
      </c>
      <c r="AL65" s="167">
        <f t="shared" ref="AL65" si="40">SUM(AI65:AK65)</f>
        <v>2</v>
      </c>
    </row>
    <row r="66" spans="2:38" ht="13.5" customHeight="1">
      <c r="B66" s="269" t="s">
        <v>158</v>
      </c>
      <c r="C66" s="268" t="str">
        <f t="shared" ref="C66:R69" si="41">IF(AND(OR(C$63="1",C$63="2",C$63="3"),C$64=$B66),C$63,"")</f>
        <v/>
      </c>
      <c r="D66" s="268" t="str">
        <f t="shared" si="41"/>
        <v/>
      </c>
      <c r="E66" s="268" t="str">
        <f t="shared" si="41"/>
        <v>1</v>
      </c>
      <c r="F66" s="268" t="str">
        <f t="shared" si="41"/>
        <v/>
      </c>
      <c r="G66" s="268" t="str">
        <f t="shared" si="41"/>
        <v/>
      </c>
      <c r="H66" s="268" t="str">
        <f t="shared" si="41"/>
        <v/>
      </c>
      <c r="I66" s="268" t="str">
        <f t="shared" si="41"/>
        <v/>
      </c>
      <c r="J66" s="268" t="str">
        <f t="shared" si="41"/>
        <v/>
      </c>
      <c r="K66" s="268" t="str">
        <f t="shared" si="41"/>
        <v/>
      </c>
      <c r="L66" s="268" t="str">
        <f t="shared" si="41"/>
        <v>1</v>
      </c>
      <c r="M66" s="268" t="str">
        <f t="shared" si="41"/>
        <v/>
      </c>
      <c r="N66" s="268" t="str">
        <f t="shared" si="41"/>
        <v/>
      </c>
      <c r="O66" s="268" t="str">
        <f t="shared" si="41"/>
        <v/>
      </c>
      <c r="P66" s="268" t="str">
        <f t="shared" si="41"/>
        <v/>
      </c>
      <c r="Q66" s="268" t="str">
        <f t="shared" si="41"/>
        <v/>
      </c>
      <c r="R66" s="268" t="str">
        <f t="shared" si="41"/>
        <v/>
      </c>
      <c r="S66" s="268" t="str">
        <f t="shared" si="38"/>
        <v>1</v>
      </c>
      <c r="T66" s="268" t="str">
        <f t="shared" si="38"/>
        <v/>
      </c>
      <c r="U66" s="268" t="str">
        <f t="shared" si="38"/>
        <v/>
      </c>
      <c r="V66" s="268" t="str">
        <f t="shared" si="38"/>
        <v/>
      </c>
      <c r="W66" s="268" t="str">
        <f t="shared" si="38"/>
        <v/>
      </c>
      <c r="X66" s="268" t="str">
        <f t="shared" si="38"/>
        <v/>
      </c>
      <c r="Y66" s="268" t="str">
        <f t="shared" si="38"/>
        <v/>
      </c>
      <c r="Z66" s="268" t="str">
        <f t="shared" si="38"/>
        <v/>
      </c>
      <c r="AA66" s="268" t="str">
        <f t="shared" si="38"/>
        <v/>
      </c>
      <c r="AB66" s="268" t="str">
        <f t="shared" si="38"/>
        <v/>
      </c>
      <c r="AC66" s="268" t="str">
        <f t="shared" si="38"/>
        <v/>
      </c>
      <c r="AD66" s="268" t="str">
        <f t="shared" si="38"/>
        <v/>
      </c>
      <c r="AE66" s="268" t="str">
        <f t="shared" si="38"/>
        <v/>
      </c>
      <c r="AF66" s="268" t="str">
        <f t="shared" si="38"/>
        <v/>
      </c>
      <c r="AG66" s="169" t="str">
        <f t="shared" si="38"/>
        <v/>
      </c>
      <c r="AI66" s="166">
        <f t="shared" si="17"/>
        <v>3</v>
      </c>
      <c r="AJ66" s="166">
        <f t="shared" si="31"/>
        <v>0</v>
      </c>
      <c r="AK66" s="166">
        <f t="shared" si="31"/>
        <v>0</v>
      </c>
      <c r="AL66" s="167">
        <f t="shared" si="18"/>
        <v>3</v>
      </c>
    </row>
    <row r="67" spans="2:38" ht="13.5" customHeight="1">
      <c r="B67" s="269" t="s">
        <v>159</v>
      </c>
      <c r="C67" s="268" t="str">
        <f t="shared" si="41"/>
        <v/>
      </c>
      <c r="D67" s="268" t="str">
        <f t="shared" si="38"/>
        <v/>
      </c>
      <c r="E67" s="268" t="str">
        <f t="shared" si="38"/>
        <v/>
      </c>
      <c r="F67" s="268" t="str">
        <f t="shared" si="38"/>
        <v>1</v>
      </c>
      <c r="G67" s="268" t="str">
        <f t="shared" si="38"/>
        <v/>
      </c>
      <c r="H67" s="268" t="str">
        <f t="shared" si="38"/>
        <v/>
      </c>
      <c r="I67" s="268" t="str">
        <f t="shared" si="38"/>
        <v/>
      </c>
      <c r="J67" s="268" t="str">
        <f t="shared" si="38"/>
        <v/>
      </c>
      <c r="K67" s="268" t="str">
        <f t="shared" si="38"/>
        <v/>
      </c>
      <c r="L67" s="268" t="str">
        <f t="shared" si="38"/>
        <v/>
      </c>
      <c r="M67" s="268" t="str">
        <f t="shared" si="38"/>
        <v>1</v>
      </c>
      <c r="N67" s="268" t="str">
        <f t="shared" si="38"/>
        <v/>
      </c>
      <c r="O67" s="268" t="str">
        <f t="shared" si="38"/>
        <v/>
      </c>
      <c r="P67" s="268" t="str">
        <f t="shared" si="38"/>
        <v/>
      </c>
      <c r="Q67" s="268" t="str">
        <f t="shared" si="38"/>
        <v/>
      </c>
      <c r="R67" s="268" t="str">
        <f t="shared" si="38"/>
        <v/>
      </c>
      <c r="S67" s="268" t="str">
        <f t="shared" si="38"/>
        <v/>
      </c>
      <c r="T67" s="268" t="str">
        <f t="shared" si="38"/>
        <v>1</v>
      </c>
      <c r="U67" s="268" t="str">
        <f t="shared" si="38"/>
        <v/>
      </c>
      <c r="V67" s="268" t="str">
        <f t="shared" si="38"/>
        <v/>
      </c>
      <c r="W67" s="268" t="str">
        <f t="shared" si="38"/>
        <v/>
      </c>
      <c r="X67" s="268" t="str">
        <f t="shared" si="38"/>
        <v/>
      </c>
      <c r="Y67" s="268" t="str">
        <f t="shared" si="38"/>
        <v/>
      </c>
      <c r="Z67" s="268" t="str">
        <f t="shared" si="38"/>
        <v/>
      </c>
      <c r="AA67" s="268" t="str">
        <f t="shared" si="38"/>
        <v/>
      </c>
      <c r="AB67" s="268" t="str">
        <f t="shared" si="38"/>
        <v/>
      </c>
      <c r="AC67" s="268" t="str">
        <f t="shared" si="38"/>
        <v/>
      </c>
      <c r="AD67" s="268" t="str">
        <f t="shared" si="38"/>
        <v/>
      </c>
      <c r="AE67" s="268" t="str">
        <f t="shared" si="38"/>
        <v/>
      </c>
      <c r="AF67" s="268" t="str">
        <f t="shared" si="38"/>
        <v/>
      </c>
      <c r="AG67" s="169" t="str">
        <f t="shared" si="38"/>
        <v/>
      </c>
      <c r="AI67" s="166">
        <f t="shared" si="17"/>
        <v>3</v>
      </c>
      <c r="AJ67" s="166">
        <f t="shared" si="31"/>
        <v>0</v>
      </c>
      <c r="AK67" s="166">
        <f t="shared" si="31"/>
        <v>0</v>
      </c>
      <c r="AL67" s="167">
        <f t="shared" si="18"/>
        <v>3</v>
      </c>
    </row>
    <row r="68" spans="2:38" ht="13.5" customHeight="1">
      <c r="B68" s="269" t="s">
        <v>160</v>
      </c>
      <c r="C68" s="268" t="str">
        <f t="shared" si="41"/>
        <v/>
      </c>
      <c r="D68" s="268" t="str">
        <f t="shared" si="38"/>
        <v/>
      </c>
      <c r="E68" s="268" t="str">
        <f t="shared" si="38"/>
        <v/>
      </c>
      <c r="F68" s="268" t="str">
        <f t="shared" si="38"/>
        <v/>
      </c>
      <c r="G68" s="268" t="str">
        <f t="shared" si="38"/>
        <v>1</v>
      </c>
      <c r="H68" s="268" t="str">
        <f t="shared" si="38"/>
        <v/>
      </c>
      <c r="I68" s="268" t="str">
        <f t="shared" si="38"/>
        <v/>
      </c>
      <c r="J68" s="268" t="str">
        <f t="shared" si="38"/>
        <v/>
      </c>
      <c r="K68" s="268" t="str">
        <f t="shared" si="38"/>
        <v/>
      </c>
      <c r="L68" s="268" t="str">
        <f t="shared" si="38"/>
        <v/>
      </c>
      <c r="M68" s="268" t="str">
        <f t="shared" si="38"/>
        <v/>
      </c>
      <c r="N68" s="268" t="str">
        <f t="shared" si="38"/>
        <v>1</v>
      </c>
      <c r="O68" s="268" t="str">
        <f t="shared" si="38"/>
        <v/>
      </c>
      <c r="P68" s="268" t="str">
        <f t="shared" si="38"/>
        <v/>
      </c>
      <c r="Q68" s="268" t="str">
        <f t="shared" si="38"/>
        <v/>
      </c>
      <c r="R68" s="268" t="str">
        <f t="shared" si="38"/>
        <v/>
      </c>
      <c r="S68" s="268" t="str">
        <f t="shared" si="38"/>
        <v/>
      </c>
      <c r="T68" s="268" t="str">
        <f t="shared" si="38"/>
        <v/>
      </c>
      <c r="U68" s="268" t="str">
        <f t="shared" si="38"/>
        <v>1</v>
      </c>
      <c r="V68" s="268" t="str">
        <f t="shared" si="38"/>
        <v/>
      </c>
      <c r="W68" s="268" t="str">
        <f t="shared" si="38"/>
        <v/>
      </c>
      <c r="X68" s="268" t="str">
        <f t="shared" si="38"/>
        <v/>
      </c>
      <c r="Y68" s="268" t="str">
        <f t="shared" si="38"/>
        <v/>
      </c>
      <c r="Z68" s="268" t="str">
        <f t="shared" si="38"/>
        <v/>
      </c>
      <c r="AA68" s="268" t="str">
        <f t="shared" si="38"/>
        <v/>
      </c>
      <c r="AB68" s="268" t="str">
        <f t="shared" si="38"/>
        <v/>
      </c>
      <c r="AC68" s="268" t="str">
        <f t="shared" si="38"/>
        <v/>
      </c>
      <c r="AD68" s="268" t="str">
        <f t="shared" si="38"/>
        <v/>
      </c>
      <c r="AE68" s="268" t="str">
        <f t="shared" si="38"/>
        <v/>
      </c>
      <c r="AF68" s="268" t="str">
        <f t="shared" si="38"/>
        <v/>
      </c>
      <c r="AG68" s="169" t="str">
        <f t="shared" si="38"/>
        <v/>
      </c>
      <c r="AI68" s="166">
        <f t="shared" si="17"/>
        <v>3</v>
      </c>
      <c r="AJ68" s="166">
        <f t="shared" si="31"/>
        <v>0</v>
      </c>
      <c r="AK68" s="166">
        <f t="shared" si="31"/>
        <v>0</v>
      </c>
      <c r="AL68" s="167">
        <f t="shared" si="18"/>
        <v>3</v>
      </c>
    </row>
    <row r="69" spans="2:38" ht="13.5" customHeight="1">
      <c r="B69" s="269" t="s">
        <v>161</v>
      </c>
      <c r="C69" s="268" t="str">
        <f t="shared" si="41"/>
        <v/>
      </c>
      <c r="D69" s="268" t="str">
        <f t="shared" si="38"/>
        <v/>
      </c>
      <c r="E69" s="268" t="str">
        <f t="shared" si="38"/>
        <v/>
      </c>
      <c r="F69" s="268" t="str">
        <f t="shared" si="38"/>
        <v/>
      </c>
      <c r="G69" s="268" t="str">
        <f t="shared" si="38"/>
        <v/>
      </c>
      <c r="H69" s="268" t="str">
        <f t="shared" si="38"/>
        <v/>
      </c>
      <c r="I69" s="268" t="str">
        <f t="shared" si="38"/>
        <v/>
      </c>
      <c r="J69" s="268" t="str">
        <f t="shared" si="38"/>
        <v/>
      </c>
      <c r="K69" s="268" t="str">
        <f t="shared" si="38"/>
        <v/>
      </c>
      <c r="L69" s="268" t="str">
        <f t="shared" si="38"/>
        <v/>
      </c>
      <c r="M69" s="268" t="str">
        <f t="shared" si="38"/>
        <v/>
      </c>
      <c r="N69" s="268" t="str">
        <f t="shared" si="38"/>
        <v/>
      </c>
      <c r="O69" s="268" t="str">
        <f t="shared" si="38"/>
        <v>1</v>
      </c>
      <c r="P69" s="268" t="str">
        <f t="shared" si="38"/>
        <v/>
      </c>
      <c r="Q69" s="268" t="str">
        <f t="shared" si="38"/>
        <v/>
      </c>
      <c r="R69" s="268" t="str">
        <f t="shared" si="38"/>
        <v/>
      </c>
      <c r="S69" s="268" t="str">
        <f t="shared" si="38"/>
        <v/>
      </c>
      <c r="T69" s="268" t="str">
        <f t="shared" si="38"/>
        <v/>
      </c>
      <c r="U69" s="268" t="str">
        <f t="shared" si="38"/>
        <v/>
      </c>
      <c r="V69" s="268" t="str">
        <f t="shared" si="38"/>
        <v/>
      </c>
      <c r="W69" s="268" t="str">
        <f t="shared" si="38"/>
        <v/>
      </c>
      <c r="X69" s="268" t="str">
        <f t="shared" si="38"/>
        <v/>
      </c>
      <c r="Y69" s="268" t="str">
        <f t="shared" si="38"/>
        <v/>
      </c>
      <c r="Z69" s="268" t="str">
        <f t="shared" si="38"/>
        <v/>
      </c>
      <c r="AA69" s="268" t="str">
        <f t="shared" si="38"/>
        <v/>
      </c>
      <c r="AB69" s="268" t="str">
        <f t="shared" si="38"/>
        <v/>
      </c>
      <c r="AC69" s="268" t="str">
        <f t="shared" si="38"/>
        <v/>
      </c>
      <c r="AD69" s="268" t="str">
        <f t="shared" si="38"/>
        <v/>
      </c>
      <c r="AE69" s="268" t="str">
        <f t="shared" si="38"/>
        <v/>
      </c>
      <c r="AF69" s="268" t="str">
        <f t="shared" si="38"/>
        <v/>
      </c>
      <c r="AG69" s="169" t="str">
        <f t="shared" si="38"/>
        <v/>
      </c>
      <c r="AI69" s="166">
        <f t="shared" si="17"/>
        <v>1</v>
      </c>
      <c r="AJ69" s="166">
        <f t="shared" si="31"/>
        <v>0</v>
      </c>
      <c r="AK69" s="166">
        <f t="shared" si="31"/>
        <v>0</v>
      </c>
      <c r="AL69" s="167">
        <f t="shared" si="18"/>
        <v>1</v>
      </c>
    </row>
    <row r="70" spans="2:38" ht="13.5" customHeight="1">
      <c r="B70" s="270"/>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166"/>
    </row>
    <row r="71" spans="2:38" ht="12">
      <c r="B71" s="253" t="str">
        <f>B149</f>
        <v>ENERO</v>
      </c>
      <c r="C71" s="253" t="str">
        <f>C149</f>
        <v>X 1</v>
      </c>
      <c r="D71" s="253" t="str">
        <f t="shared" ref="D71:AG71" si="42">D149</f>
        <v>J 2</v>
      </c>
      <c r="E71" s="253" t="str">
        <f t="shared" si="42"/>
        <v>V 3</v>
      </c>
      <c r="F71" s="253" t="str">
        <f t="shared" si="42"/>
        <v>S 4</v>
      </c>
      <c r="G71" s="253" t="str">
        <f t="shared" si="42"/>
        <v>D 5</v>
      </c>
      <c r="H71" s="253" t="str">
        <f t="shared" si="42"/>
        <v>L 6</v>
      </c>
      <c r="I71" s="253" t="str">
        <f t="shared" si="42"/>
        <v>M 7</v>
      </c>
      <c r="J71" s="253" t="str">
        <f t="shared" si="42"/>
        <v>X 8</v>
      </c>
      <c r="K71" s="253" t="str">
        <f t="shared" si="42"/>
        <v>J 9</v>
      </c>
      <c r="L71" s="253" t="str">
        <f t="shared" si="42"/>
        <v>V 10</v>
      </c>
      <c r="M71" s="253" t="str">
        <f t="shared" si="42"/>
        <v>S 11</v>
      </c>
      <c r="N71" s="253" t="str">
        <f t="shared" si="42"/>
        <v>D 12</v>
      </c>
      <c r="O71" s="253" t="str">
        <f t="shared" si="42"/>
        <v>L 13</v>
      </c>
      <c r="P71" s="253" t="str">
        <f t="shared" si="42"/>
        <v>M 14</v>
      </c>
      <c r="Q71" s="253" t="str">
        <f t="shared" si="42"/>
        <v>X 15</v>
      </c>
      <c r="R71" s="253" t="str">
        <f t="shared" si="42"/>
        <v>J 16</v>
      </c>
      <c r="S71" s="253" t="str">
        <f t="shared" si="42"/>
        <v>V 17</v>
      </c>
      <c r="T71" s="253" t="str">
        <f t="shared" si="42"/>
        <v>S 18</v>
      </c>
      <c r="U71" s="253" t="str">
        <f t="shared" si="42"/>
        <v>D 19</v>
      </c>
      <c r="V71" s="253" t="str">
        <f t="shared" si="42"/>
        <v>L 20</v>
      </c>
      <c r="W71" s="253" t="str">
        <f t="shared" si="42"/>
        <v>M 21</v>
      </c>
      <c r="X71" s="253" t="str">
        <f t="shared" si="42"/>
        <v>X 22</v>
      </c>
      <c r="Y71" s="253" t="str">
        <f t="shared" si="42"/>
        <v>J 23</v>
      </c>
      <c r="Z71" s="253" t="str">
        <f t="shared" si="42"/>
        <v>V 24</v>
      </c>
      <c r="AA71" s="253" t="str">
        <f t="shared" si="42"/>
        <v>S 25</v>
      </c>
      <c r="AB71" s="253" t="str">
        <f t="shared" si="42"/>
        <v>D 26</v>
      </c>
      <c r="AC71" s="253" t="str">
        <f t="shared" si="42"/>
        <v>L 27</v>
      </c>
      <c r="AD71" s="253" t="str">
        <f t="shared" si="42"/>
        <v>M 28</v>
      </c>
      <c r="AE71" s="253" t="str">
        <f t="shared" si="42"/>
        <v>X 29</v>
      </c>
      <c r="AF71" s="253" t="str">
        <f t="shared" si="42"/>
        <v>J 30</v>
      </c>
      <c r="AG71" s="166" t="str">
        <f t="shared" si="42"/>
        <v>V 31</v>
      </c>
    </row>
    <row r="72" spans="2:38" ht="12">
      <c r="B72" s="268"/>
      <c r="C72" s="268" t="str">
        <f>IF(AND(OR(C150="1",C150="2",C150="3"),C151&lt;&gt;"F",C152&lt;&gt;"VAC"),C150,"")</f>
        <v/>
      </c>
      <c r="D72" s="268" t="str">
        <f t="shared" ref="D72:AG72" si="43">IF(AND(OR(D150="1",D150="2",D150="3"),D151&lt;&gt;"F",D152&lt;&gt;"VAC"),D150,"")</f>
        <v/>
      </c>
      <c r="E72" s="268" t="str">
        <f t="shared" si="43"/>
        <v/>
      </c>
      <c r="F72" s="268" t="str">
        <f t="shared" si="43"/>
        <v/>
      </c>
      <c r="G72" s="268" t="str">
        <f t="shared" si="43"/>
        <v/>
      </c>
      <c r="H72" s="268" t="str">
        <f t="shared" si="43"/>
        <v/>
      </c>
      <c r="I72" s="268" t="str">
        <f t="shared" si="43"/>
        <v/>
      </c>
      <c r="J72" s="268" t="str">
        <f t="shared" si="43"/>
        <v>2</v>
      </c>
      <c r="K72" s="268" t="str">
        <f t="shared" si="43"/>
        <v>2</v>
      </c>
      <c r="L72" s="268" t="str">
        <f t="shared" si="43"/>
        <v>2</v>
      </c>
      <c r="M72" s="268" t="str">
        <f t="shared" si="43"/>
        <v/>
      </c>
      <c r="N72" s="268" t="str">
        <f t="shared" si="43"/>
        <v/>
      </c>
      <c r="O72" s="268" t="str">
        <f t="shared" si="43"/>
        <v>2</v>
      </c>
      <c r="P72" s="268" t="str">
        <f t="shared" si="43"/>
        <v>2</v>
      </c>
      <c r="Q72" s="268" t="str">
        <f t="shared" si="43"/>
        <v>2</v>
      </c>
      <c r="R72" s="268" t="str">
        <f t="shared" si="43"/>
        <v>2</v>
      </c>
      <c r="S72" s="268" t="str">
        <f t="shared" si="43"/>
        <v>2</v>
      </c>
      <c r="T72" s="268" t="str">
        <f t="shared" si="43"/>
        <v/>
      </c>
      <c r="U72" s="268" t="str">
        <f t="shared" si="43"/>
        <v/>
      </c>
      <c r="V72" s="268" t="str">
        <f t="shared" si="43"/>
        <v>2</v>
      </c>
      <c r="W72" s="268" t="str">
        <f t="shared" si="43"/>
        <v>2</v>
      </c>
      <c r="X72" s="268" t="str">
        <f t="shared" si="43"/>
        <v>2</v>
      </c>
      <c r="Y72" s="268" t="str">
        <f t="shared" si="43"/>
        <v>2</v>
      </c>
      <c r="Z72" s="268" t="str">
        <f t="shared" si="43"/>
        <v>2</v>
      </c>
      <c r="AA72" s="268" t="str">
        <f t="shared" si="43"/>
        <v/>
      </c>
      <c r="AB72" s="268" t="str">
        <f t="shared" si="43"/>
        <v/>
      </c>
      <c r="AC72" s="268" t="str">
        <f t="shared" si="43"/>
        <v>2</v>
      </c>
      <c r="AD72" s="268" t="str">
        <f t="shared" si="43"/>
        <v>2</v>
      </c>
      <c r="AE72" s="268" t="str">
        <f t="shared" si="43"/>
        <v>2</v>
      </c>
      <c r="AF72" s="268" t="str">
        <f t="shared" si="43"/>
        <v>2</v>
      </c>
      <c r="AG72" s="169" t="str">
        <f t="shared" si="43"/>
        <v>2</v>
      </c>
    </row>
    <row r="73" spans="2:38" ht="13.5" customHeight="1">
      <c r="B73" s="269" t="s">
        <v>156</v>
      </c>
      <c r="C73" s="268" t="str">
        <f>LEFT(C71,1)</f>
        <v>X</v>
      </c>
      <c r="D73" s="268" t="str">
        <f t="shared" ref="D73:AG73" si="44">LEFT(D71,1)</f>
        <v>J</v>
      </c>
      <c r="E73" s="268" t="str">
        <f t="shared" si="44"/>
        <v>V</v>
      </c>
      <c r="F73" s="268" t="str">
        <f t="shared" si="44"/>
        <v>S</v>
      </c>
      <c r="G73" s="268" t="str">
        <f t="shared" si="44"/>
        <v>D</v>
      </c>
      <c r="H73" s="268" t="str">
        <f t="shared" si="44"/>
        <v>L</v>
      </c>
      <c r="I73" s="268" t="str">
        <f t="shared" si="44"/>
        <v>M</v>
      </c>
      <c r="J73" s="268" t="str">
        <f t="shared" si="44"/>
        <v>X</v>
      </c>
      <c r="K73" s="268" t="str">
        <f t="shared" si="44"/>
        <v>J</v>
      </c>
      <c r="L73" s="268" t="str">
        <f t="shared" si="44"/>
        <v>V</v>
      </c>
      <c r="M73" s="268" t="str">
        <f t="shared" si="44"/>
        <v>S</v>
      </c>
      <c r="N73" s="268" t="str">
        <f t="shared" si="44"/>
        <v>D</v>
      </c>
      <c r="O73" s="268" t="str">
        <f t="shared" si="44"/>
        <v>L</v>
      </c>
      <c r="P73" s="268" t="str">
        <f t="shared" si="44"/>
        <v>M</v>
      </c>
      <c r="Q73" s="268" t="str">
        <f t="shared" si="44"/>
        <v>X</v>
      </c>
      <c r="R73" s="268" t="str">
        <f t="shared" si="44"/>
        <v>J</v>
      </c>
      <c r="S73" s="268" t="str">
        <f t="shared" si="44"/>
        <v>V</v>
      </c>
      <c r="T73" s="268" t="str">
        <f t="shared" si="44"/>
        <v>S</v>
      </c>
      <c r="U73" s="268" t="str">
        <f t="shared" si="44"/>
        <v>D</v>
      </c>
      <c r="V73" s="268" t="str">
        <f t="shared" si="44"/>
        <v>L</v>
      </c>
      <c r="W73" s="268" t="str">
        <f t="shared" si="44"/>
        <v>M</v>
      </c>
      <c r="X73" s="268" t="str">
        <f t="shared" si="44"/>
        <v>X</v>
      </c>
      <c r="Y73" s="268" t="str">
        <f t="shared" si="44"/>
        <v>J</v>
      </c>
      <c r="Z73" s="268" t="str">
        <f t="shared" si="44"/>
        <v>V</v>
      </c>
      <c r="AA73" s="268" t="str">
        <f t="shared" si="44"/>
        <v>S</v>
      </c>
      <c r="AB73" s="268" t="str">
        <f t="shared" si="44"/>
        <v>D</v>
      </c>
      <c r="AC73" s="268" t="str">
        <f t="shared" si="44"/>
        <v>L</v>
      </c>
      <c r="AD73" s="268" t="str">
        <f t="shared" si="44"/>
        <v>M</v>
      </c>
      <c r="AE73" s="268" t="str">
        <f t="shared" si="44"/>
        <v>X</v>
      </c>
      <c r="AF73" s="268" t="str">
        <f t="shared" si="44"/>
        <v>J</v>
      </c>
      <c r="AG73" s="169" t="str">
        <f t="shared" si="44"/>
        <v>V</v>
      </c>
      <c r="AI73" s="170">
        <f t="shared" ref="AI73:AK73" si="45">SUM(AI74:AI78)</f>
        <v>0</v>
      </c>
      <c r="AJ73" s="170">
        <f t="shared" si="45"/>
        <v>18</v>
      </c>
      <c r="AK73" s="170">
        <f t="shared" si="45"/>
        <v>0</v>
      </c>
    </row>
    <row r="74" spans="2:38" ht="13.5" customHeight="1">
      <c r="B74" s="269" t="s">
        <v>157</v>
      </c>
      <c r="C74" s="268" t="str">
        <f>IF(AND(OR(C$72="1",C$72="2",C$72="3"),C$73=$B74),C$72,"")</f>
        <v/>
      </c>
      <c r="D74" s="268" t="str">
        <f t="shared" ref="D74:AG78" si="46">IF(AND(OR(D$72="1",D$72="2",D$72="3"),D$73=$B74),D$72,"")</f>
        <v/>
      </c>
      <c r="E74" s="268" t="str">
        <f t="shared" si="46"/>
        <v/>
      </c>
      <c r="F74" s="268" t="str">
        <f t="shared" si="46"/>
        <v/>
      </c>
      <c r="G74" s="268" t="str">
        <f t="shared" si="46"/>
        <v/>
      </c>
      <c r="H74" s="268" t="str">
        <f t="shared" si="46"/>
        <v/>
      </c>
      <c r="I74" s="268" t="str">
        <f t="shared" si="46"/>
        <v/>
      </c>
      <c r="J74" s="268" t="str">
        <f t="shared" si="46"/>
        <v/>
      </c>
      <c r="K74" s="268" t="str">
        <f t="shared" si="46"/>
        <v/>
      </c>
      <c r="L74" s="268" t="str">
        <f t="shared" si="46"/>
        <v/>
      </c>
      <c r="M74" s="268" t="str">
        <f t="shared" si="46"/>
        <v/>
      </c>
      <c r="N74" s="268" t="str">
        <f t="shared" si="46"/>
        <v/>
      </c>
      <c r="O74" s="268" t="str">
        <f t="shared" si="46"/>
        <v>2</v>
      </c>
      <c r="P74" s="268" t="str">
        <f t="shared" si="46"/>
        <v/>
      </c>
      <c r="Q74" s="268" t="str">
        <f t="shared" si="46"/>
        <v/>
      </c>
      <c r="R74" s="268" t="str">
        <f t="shared" si="46"/>
        <v/>
      </c>
      <c r="S74" s="268" t="str">
        <f t="shared" si="46"/>
        <v/>
      </c>
      <c r="T74" s="268" t="str">
        <f t="shared" si="46"/>
        <v/>
      </c>
      <c r="U74" s="268" t="str">
        <f t="shared" si="46"/>
        <v/>
      </c>
      <c r="V74" s="268" t="str">
        <f t="shared" si="46"/>
        <v>2</v>
      </c>
      <c r="W74" s="268" t="str">
        <f t="shared" si="46"/>
        <v/>
      </c>
      <c r="X74" s="268" t="str">
        <f t="shared" si="46"/>
        <v/>
      </c>
      <c r="Y74" s="268" t="str">
        <f t="shared" si="46"/>
        <v/>
      </c>
      <c r="Z74" s="268" t="str">
        <f t="shared" si="46"/>
        <v/>
      </c>
      <c r="AA74" s="268" t="str">
        <f t="shared" si="46"/>
        <v/>
      </c>
      <c r="AB74" s="268" t="str">
        <f t="shared" si="46"/>
        <v/>
      </c>
      <c r="AC74" s="268" t="str">
        <f t="shared" si="46"/>
        <v>2</v>
      </c>
      <c r="AD74" s="268" t="str">
        <f t="shared" si="46"/>
        <v/>
      </c>
      <c r="AE74" s="268" t="str">
        <f t="shared" si="46"/>
        <v/>
      </c>
      <c r="AF74" s="268" t="str">
        <f t="shared" si="46"/>
        <v/>
      </c>
      <c r="AG74" s="169" t="str">
        <f t="shared" si="46"/>
        <v/>
      </c>
      <c r="AI74" s="166">
        <f t="shared" ref="AI74:AI123" si="47">COUNTIF($C74:$AG74,AI$34)</f>
        <v>0</v>
      </c>
      <c r="AJ74" s="166">
        <f t="shared" si="31"/>
        <v>3</v>
      </c>
      <c r="AK74" s="166">
        <f t="shared" si="31"/>
        <v>0</v>
      </c>
      <c r="AL74" s="167">
        <f t="shared" ref="AL74" si="48">SUM(AI74:AK74)</f>
        <v>3</v>
      </c>
    </row>
    <row r="75" spans="2:38" ht="13.5" customHeight="1">
      <c r="B75" s="269" t="s">
        <v>158</v>
      </c>
      <c r="C75" s="268" t="str">
        <f t="shared" ref="C75:R78" si="49">IF(AND(OR(C$72="1",C$72="2",C$72="3"),C$73=$B75),C$72,"")</f>
        <v/>
      </c>
      <c r="D75" s="268" t="str">
        <f t="shared" si="49"/>
        <v/>
      </c>
      <c r="E75" s="268" t="str">
        <f t="shared" si="49"/>
        <v/>
      </c>
      <c r="F75" s="268" t="str">
        <f t="shared" si="49"/>
        <v/>
      </c>
      <c r="G75" s="268" t="str">
        <f t="shared" si="49"/>
        <v/>
      </c>
      <c r="H75" s="268" t="str">
        <f t="shared" si="49"/>
        <v/>
      </c>
      <c r="I75" s="268" t="str">
        <f t="shared" si="49"/>
        <v/>
      </c>
      <c r="J75" s="268" t="str">
        <f t="shared" si="49"/>
        <v/>
      </c>
      <c r="K75" s="268" t="str">
        <f t="shared" si="49"/>
        <v/>
      </c>
      <c r="L75" s="268" t="str">
        <f t="shared" si="49"/>
        <v/>
      </c>
      <c r="M75" s="268" t="str">
        <f t="shared" si="49"/>
        <v/>
      </c>
      <c r="N75" s="268" t="str">
        <f t="shared" si="49"/>
        <v/>
      </c>
      <c r="O75" s="268" t="str">
        <f t="shared" si="49"/>
        <v/>
      </c>
      <c r="P75" s="268" t="str">
        <f t="shared" si="49"/>
        <v>2</v>
      </c>
      <c r="Q75" s="268" t="str">
        <f t="shared" si="49"/>
        <v/>
      </c>
      <c r="R75" s="268" t="str">
        <f t="shared" si="49"/>
        <v/>
      </c>
      <c r="S75" s="268" t="str">
        <f t="shared" si="46"/>
        <v/>
      </c>
      <c r="T75" s="268" t="str">
        <f t="shared" si="46"/>
        <v/>
      </c>
      <c r="U75" s="268" t="str">
        <f t="shared" si="46"/>
        <v/>
      </c>
      <c r="V75" s="268" t="str">
        <f t="shared" si="46"/>
        <v/>
      </c>
      <c r="W75" s="268" t="str">
        <f t="shared" si="46"/>
        <v>2</v>
      </c>
      <c r="X75" s="268" t="str">
        <f t="shared" si="46"/>
        <v/>
      </c>
      <c r="Y75" s="268" t="str">
        <f t="shared" si="46"/>
        <v/>
      </c>
      <c r="Z75" s="268" t="str">
        <f t="shared" si="46"/>
        <v/>
      </c>
      <c r="AA75" s="268" t="str">
        <f t="shared" si="46"/>
        <v/>
      </c>
      <c r="AB75" s="268" t="str">
        <f t="shared" si="46"/>
        <v/>
      </c>
      <c r="AC75" s="268" t="str">
        <f t="shared" si="46"/>
        <v/>
      </c>
      <c r="AD75" s="268" t="str">
        <f t="shared" si="46"/>
        <v>2</v>
      </c>
      <c r="AE75" s="268" t="str">
        <f t="shared" si="46"/>
        <v/>
      </c>
      <c r="AF75" s="268" t="str">
        <f t="shared" si="46"/>
        <v/>
      </c>
      <c r="AG75" s="169" t="str">
        <f t="shared" si="46"/>
        <v/>
      </c>
      <c r="AI75" s="166">
        <f t="shared" si="47"/>
        <v>0</v>
      </c>
      <c r="AJ75" s="166">
        <f t="shared" si="31"/>
        <v>3</v>
      </c>
      <c r="AK75" s="166">
        <f t="shared" si="31"/>
        <v>0</v>
      </c>
      <c r="AL75" s="167">
        <f t="shared" si="18"/>
        <v>3</v>
      </c>
    </row>
    <row r="76" spans="2:38" ht="13.5" customHeight="1">
      <c r="B76" s="269" t="s">
        <v>159</v>
      </c>
      <c r="C76" s="268" t="str">
        <f t="shared" si="49"/>
        <v/>
      </c>
      <c r="D76" s="268" t="str">
        <f t="shared" si="46"/>
        <v/>
      </c>
      <c r="E76" s="268" t="str">
        <f t="shared" si="46"/>
        <v/>
      </c>
      <c r="F76" s="268" t="str">
        <f t="shared" si="46"/>
        <v/>
      </c>
      <c r="G76" s="268" t="str">
        <f t="shared" si="46"/>
        <v/>
      </c>
      <c r="H76" s="268" t="str">
        <f t="shared" si="46"/>
        <v/>
      </c>
      <c r="I76" s="268" t="str">
        <f t="shared" si="46"/>
        <v/>
      </c>
      <c r="J76" s="268" t="str">
        <f t="shared" si="46"/>
        <v>2</v>
      </c>
      <c r="K76" s="268" t="str">
        <f t="shared" si="46"/>
        <v/>
      </c>
      <c r="L76" s="268" t="str">
        <f t="shared" si="46"/>
        <v/>
      </c>
      <c r="M76" s="268" t="str">
        <f t="shared" si="46"/>
        <v/>
      </c>
      <c r="N76" s="268" t="str">
        <f t="shared" si="46"/>
        <v/>
      </c>
      <c r="O76" s="268" t="str">
        <f t="shared" si="46"/>
        <v/>
      </c>
      <c r="P76" s="268" t="str">
        <f t="shared" si="46"/>
        <v/>
      </c>
      <c r="Q76" s="268" t="str">
        <f t="shared" si="46"/>
        <v>2</v>
      </c>
      <c r="R76" s="268" t="str">
        <f t="shared" si="46"/>
        <v/>
      </c>
      <c r="S76" s="268" t="str">
        <f t="shared" si="46"/>
        <v/>
      </c>
      <c r="T76" s="268" t="str">
        <f t="shared" si="46"/>
        <v/>
      </c>
      <c r="U76" s="268" t="str">
        <f t="shared" si="46"/>
        <v/>
      </c>
      <c r="V76" s="268" t="str">
        <f t="shared" si="46"/>
        <v/>
      </c>
      <c r="W76" s="268" t="str">
        <f t="shared" si="46"/>
        <v/>
      </c>
      <c r="X76" s="268" t="str">
        <f t="shared" si="46"/>
        <v>2</v>
      </c>
      <c r="Y76" s="268" t="str">
        <f t="shared" si="46"/>
        <v/>
      </c>
      <c r="Z76" s="268" t="str">
        <f t="shared" si="46"/>
        <v/>
      </c>
      <c r="AA76" s="268" t="str">
        <f t="shared" si="46"/>
        <v/>
      </c>
      <c r="AB76" s="268" t="str">
        <f t="shared" si="46"/>
        <v/>
      </c>
      <c r="AC76" s="268" t="str">
        <f t="shared" si="46"/>
        <v/>
      </c>
      <c r="AD76" s="268" t="str">
        <f t="shared" si="46"/>
        <v/>
      </c>
      <c r="AE76" s="268" t="str">
        <f t="shared" si="46"/>
        <v>2</v>
      </c>
      <c r="AF76" s="268" t="str">
        <f t="shared" si="46"/>
        <v/>
      </c>
      <c r="AG76" s="169" t="str">
        <f t="shared" si="46"/>
        <v/>
      </c>
      <c r="AI76" s="166">
        <f t="shared" si="47"/>
        <v>0</v>
      </c>
      <c r="AJ76" s="166">
        <f t="shared" si="31"/>
        <v>4</v>
      </c>
      <c r="AK76" s="166">
        <f t="shared" si="31"/>
        <v>0</v>
      </c>
      <c r="AL76" s="167">
        <f t="shared" si="18"/>
        <v>4</v>
      </c>
    </row>
    <row r="77" spans="2:38" ht="13.5" customHeight="1">
      <c r="B77" s="269" t="s">
        <v>160</v>
      </c>
      <c r="C77" s="268" t="str">
        <f t="shared" si="49"/>
        <v/>
      </c>
      <c r="D77" s="268" t="str">
        <f t="shared" si="46"/>
        <v/>
      </c>
      <c r="E77" s="268" t="str">
        <f t="shared" si="46"/>
        <v/>
      </c>
      <c r="F77" s="268" t="str">
        <f t="shared" si="46"/>
        <v/>
      </c>
      <c r="G77" s="268" t="str">
        <f t="shared" si="46"/>
        <v/>
      </c>
      <c r="H77" s="268" t="str">
        <f t="shared" si="46"/>
        <v/>
      </c>
      <c r="I77" s="268" t="str">
        <f t="shared" si="46"/>
        <v/>
      </c>
      <c r="J77" s="268" t="str">
        <f t="shared" si="46"/>
        <v/>
      </c>
      <c r="K77" s="268" t="str">
        <f t="shared" si="46"/>
        <v>2</v>
      </c>
      <c r="L77" s="268" t="str">
        <f t="shared" si="46"/>
        <v/>
      </c>
      <c r="M77" s="268" t="str">
        <f t="shared" si="46"/>
        <v/>
      </c>
      <c r="N77" s="268" t="str">
        <f t="shared" si="46"/>
        <v/>
      </c>
      <c r="O77" s="268" t="str">
        <f t="shared" si="46"/>
        <v/>
      </c>
      <c r="P77" s="268" t="str">
        <f t="shared" si="46"/>
        <v/>
      </c>
      <c r="Q77" s="268" t="str">
        <f t="shared" si="46"/>
        <v/>
      </c>
      <c r="R77" s="268" t="str">
        <f t="shared" si="46"/>
        <v>2</v>
      </c>
      <c r="S77" s="268" t="str">
        <f t="shared" si="46"/>
        <v/>
      </c>
      <c r="T77" s="268" t="str">
        <f t="shared" si="46"/>
        <v/>
      </c>
      <c r="U77" s="268" t="str">
        <f t="shared" si="46"/>
        <v/>
      </c>
      <c r="V77" s="268" t="str">
        <f t="shared" si="46"/>
        <v/>
      </c>
      <c r="W77" s="268" t="str">
        <f t="shared" si="46"/>
        <v/>
      </c>
      <c r="X77" s="268" t="str">
        <f t="shared" si="46"/>
        <v/>
      </c>
      <c r="Y77" s="268" t="str">
        <f t="shared" si="46"/>
        <v>2</v>
      </c>
      <c r="Z77" s="268" t="str">
        <f t="shared" si="46"/>
        <v/>
      </c>
      <c r="AA77" s="268" t="str">
        <f t="shared" si="46"/>
        <v/>
      </c>
      <c r="AB77" s="268" t="str">
        <f t="shared" si="46"/>
        <v/>
      </c>
      <c r="AC77" s="268" t="str">
        <f t="shared" si="46"/>
        <v/>
      </c>
      <c r="AD77" s="268" t="str">
        <f t="shared" si="46"/>
        <v/>
      </c>
      <c r="AE77" s="268" t="str">
        <f t="shared" si="46"/>
        <v/>
      </c>
      <c r="AF77" s="268" t="str">
        <f t="shared" si="46"/>
        <v>2</v>
      </c>
      <c r="AG77" s="169" t="str">
        <f t="shared" si="46"/>
        <v/>
      </c>
      <c r="AI77" s="166">
        <f t="shared" si="47"/>
        <v>0</v>
      </c>
      <c r="AJ77" s="166">
        <f t="shared" si="31"/>
        <v>4</v>
      </c>
      <c r="AK77" s="166">
        <f t="shared" si="31"/>
        <v>0</v>
      </c>
      <c r="AL77" s="167">
        <f t="shared" si="18"/>
        <v>4</v>
      </c>
    </row>
    <row r="78" spans="2:38" ht="13.5" customHeight="1">
      <c r="B78" s="269" t="s">
        <v>161</v>
      </c>
      <c r="C78" s="268" t="str">
        <f t="shared" si="49"/>
        <v/>
      </c>
      <c r="D78" s="268" t="str">
        <f t="shared" si="46"/>
        <v/>
      </c>
      <c r="E78" s="268" t="str">
        <f t="shared" si="46"/>
        <v/>
      </c>
      <c r="F78" s="268" t="str">
        <f t="shared" si="46"/>
        <v/>
      </c>
      <c r="G78" s="268" t="str">
        <f t="shared" si="46"/>
        <v/>
      </c>
      <c r="H78" s="268" t="str">
        <f t="shared" si="46"/>
        <v/>
      </c>
      <c r="I78" s="268" t="str">
        <f t="shared" si="46"/>
        <v/>
      </c>
      <c r="J78" s="268" t="str">
        <f t="shared" si="46"/>
        <v/>
      </c>
      <c r="K78" s="268" t="str">
        <f t="shared" si="46"/>
        <v/>
      </c>
      <c r="L78" s="268" t="str">
        <f t="shared" si="46"/>
        <v>2</v>
      </c>
      <c r="M78" s="268" t="str">
        <f t="shared" si="46"/>
        <v/>
      </c>
      <c r="N78" s="268" t="str">
        <f t="shared" si="46"/>
        <v/>
      </c>
      <c r="O78" s="268" t="str">
        <f t="shared" si="46"/>
        <v/>
      </c>
      <c r="P78" s="268" t="str">
        <f t="shared" si="46"/>
        <v/>
      </c>
      <c r="Q78" s="268" t="str">
        <f t="shared" si="46"/>
        <v/>
      </c>
      <c r="R78" s="268" t="str">
        <f t="shared" si="46"/>
        <v/>
      </c>
      <c r="S78" s="268" t="str">
        <f t="shared" si="46"/>
        <v>2</v>
      </c>
      <c r="T78" s="268" t="str">
        <f t="shared" si="46"/>
        <v/>
      </c>
      <c r="U78" s="268" t="str">
        <f t="shared" si="46"/>
        <v/>
      </c>
      <c r="V78" s="268" t="str">
        <f t="shared" si="46"/>
        <v/>
      </c>
      <c r="W78" s="268" t="str">
        <f t="shared" si="46"/>
        <v/>
      </c>
      <c r="X78" s="268" t="str">
        <f t="shared" si="46"/>
        <v/>
      </c>
      <c r="Y78" s="268" t="str">
        <f t="shared" si="46"/>
        <v/>
      </c>
      <c r="Z78" s="268" t="str">
        <f t="shared" si="46"/>
        <v>2</v>
      </c>
      <c r="AA78" s="268" t="str">
        <f t="shared" si="46"/>
        <v/>
      </c>
      <c r="AB78" s="268" t="str">
        <f t="shared" si="46"/>
        <v/>
      </c>
      <c r="AC78" s="268" t="str">
        <f t="shared" si="46"/>
        <v/>
      </c>
      <c r="AD78" s="268" t="str">
        <f t="shared" si="46"/>
        <v/>
      </c>
      <c r="AE78" s="268" t="str">
        <f t="shared" si="46"/>
        <v/>
      </c>
      <c r="AF78" s="268" t="str">
        <f t="shared" si="46"/>
        <v/>
      </c>
      <c r="AG78" s="169" t="str">
        <f t="shared" si="46"/>
        <v>2</v>
      </c>
      <c r="AI78" s="166">
        <f t="shared" si="47"/>
        <v>0</v>
      </c>
      <c r="AJ78" s="166">
        <f t="shared" si="31"/>
        <v>4</v>
      </c>
      <c r="AK78" s="166">
        <f t="shared" si="31"/>
        <v>0</v>
      </c>
      <c r="AL78" s="167">
        <f t="shared" si="18"/>
        <v>4</v>
      </c>
    </row>
    <row r="79" spans="2:38" ht="12">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row>
    <row r="80" spans="2:38" ht="12">
      <c r="B80" s="253" t="str">
        <f>B154</f>
        <v>FEBRERO</v>
      </c>
      <c r="C80" s="253" t="str">
        <f>C154</f>
        <v>S 1</v>
      </c>
      <c r="D80" s="253" t="str">
        <f t="shared" ref="D80:AE80" si="50">D154</f>
        <v>D 2</v>
      </c>
      <c r="E80" s="253" t="str">
        <f t="shared" si="50"/>
        <v>L 3</v>
      </c>
      <c r="F80" s="253" t="str">
        <f t="shared" si="50"/>
        <v>M 4</v>
      </c>
      <c r="G80" s="253" t="str">
        <f t="shared" si="50"/>
        <v>X 5</v>
      </c>
      <c r="H80" s="253" t="str">
        <f t="shared" si="50"/>
        <v>J 6</v>
      </c>
      <c r="I80" s="253" t="str">
        <f t="shared" si="50"/>
        <v>V 7</v>
      </c>
      <c r="J80" s="253" t="str">
        <f t="shared" si="50"/>
        <v>S 8</v>
      </c>
      <c r="K80" s="253" t="str">
        <f t="shared" si="50"/>
        <v>D 9</v>
      </c>
      <c r="L80" s="253" t="str">
        <f t="shared" si="50"/>
        <v>L 10</v>
      </c>
      <c r="M80" s="253" t="str">
        <f t="shared" si="50"/>
        <v>M 11</v>
      </c>
      <c r="N80" s="253" t="str">
        <f t="shared" si="50"/>
        <v>X 12</v>
      </c>
      <c r="O80" s="253" t="str">
        <f t="shared" si="50"/>
        <v>J 13</v>
      </c>
      <c r="P80" s="253" t="str">
        <f t="shared" si="50"/>
        <v>V 14</v>
      </c>
      <c r="Q80" s="253" t="str">
        <f t="shared" si="50"/>
        <v>S 15</v>
      </c>
      <c r="R80" s="253" t="str">
        <f t="shared" si="50"/>
        <v>D 16</v>
      </c>
      <c r="S80" s="253" t="str">
        <f t="shared" si="50"/>
        <v>L 17</v>
      </c>
      <c r="T80" s="253" t="str">
        <f t="shared" si="50"/>
        <v>M 18</v>
      </c>
      <c r="U80" s="253" t="str">
        <f t="shared" si="50"/>
        <v>X 19</v>
      </c>
      <c r="V80" s="253" t="str">
        <f t="shared" si="50"/>
        <v>J 20</v>
      </c>
      <c r="W80" s="253" t="str">
        <f t="shared" si="50"/>
        <v>V 21</v>
      </c>
      <c r="X80" s="253" t="str">
        <f t="shared" si="50"/>
        <v>S 22</v>
      </c>
      <c r="Y80" s="253" t="str">
        <f t="shared" si="50"/>
        <v>D 23</v>
      </c>
      <c r="Z80" s="253" t="str">
        <f t="shared" si="50"/>
        <v>L 24</v>
      </c>
      <c r="AA80" s="253" t="str">
        <f t="shared" si="50"/>
        <v>M 25</v>
      </c>
      <c r="AB80" s="253" t="str">
        <f t="shared" si="50"/>
        <v>X 26</v>
      </c>
      <c r="AC80" s="253" t="str">
        <f t="shared" si="50"/>
        <v>J 27</v>
      </c>
      <c r="AD80" s="253" t="str">
        <f t="shared" si="50"/>
        <v>V 28</v>
      </c>
      <c r="AE80" s="253" t="str">
        <f t="shared" si="50"/>
        <v>S 29</v>
      </c>
    </row>
    <row r="81" spans="2:38" ht="12">
      <c r="B81" s="268"/>
      <c r="C81" s="268" t="str">
        <f>IF(AND(OR(C155="1",C155="2",C155="3"),C156&lt;&gt;"F",C157&lt;&gt;"VAC"),C155,"")</f>
        <v/>
      </c>
      <c r="D81" s="268" t="str">
        <f t="shared" ref="D81:AE81" si="51">IF(AND(OR(D155="1",D155="2",D155="3"),D156&lt;&gt;"F",D157&lt;&gt;"VAC"),D155,"")</f>
        <v/>
      </c>
      <c r="E81" s="268" t="str">
        <f t="shared" si="51"/>
        <v>2</v>
      </c>
      <c r="F81" s="268" t="str">
        <f t="shared" si="51"/>
        <v>2</v>
      </c>
      <c r="G81" s="268" t="str">
        <f t="shared" si="51"/>
        <v>2</v>
      </c>
      <c r="H81" s="268" t="str">
        <f t="shared" si="51"/>
        <v>2</v>
      </c>
      <c r="I81" s="268" t="str">
        <f t="shared" si="51"/>
        <v>2</v>
      </c>
      <c r="J81" s="268" t="str">
        <f t="shared" si="51"/>
        <v/>
      </c>
      <c r="K81" s="268" t="str">
        <f t="shared" si="51"/>
        <v/>
      </c>
      <c r="L81" s="268" t="str">
        <f t="shared" si="51"/>
        <v>2</v>
      </c>
      <c r="M81" s="268" t="str">
        <f t="shared" si="51"/>
        <v>2</v>
      </c>
      <c r="N81" s="268" t="str">
        <f t="shared" si="51"/>
        <v>2</v>
      </c>
      <c r="O81" s="268" t="str">
        <f t="shared" si="51"/>
        <v>2</v>
      </c>
      <c r="P81" s="268" t="str">
        <f t="shared" si="51"/>
        <v>2</v>
      </c>
      <c r="Q81" s="268" t="str">
        <f t="shared" si="51"/>
        <v/>
      </c>
      <c r="R81" s="268" t="str">
        <f t="shared" si="51"/>
        <v/>
      </c>
      <c r="S81" s="268" t="str">
        <f t="shared" si="51"/>
        <v>2</v>
      </c>
      <c r="T81" s="268" t="str">
        <f t="shared" si="51"/>
        <v>2</v>
      </c>
      <c r="U81" s="268" t="str">
        <f t="shared" si="51"/>
        <v>2</v>
      </c>
      <c r="V81" s="268" t="str">
        <f t="shared" si="51"/>
        <v>2</v>
      </c>
      <c r="W81" s="268" t="str">
        <f t="shared" si="51"/>
        <v>2</v>
      </c>
      <c r="X81" s="268" t="str">
        <f t="shared" si="51"/>
        <v/>
      </c>
      <c r="Y81" s="268" t="str">
        <f t="shared" si="51"/>
        <v/>
      </c>
      <c r="Z81" s="268" t="str">
        <f t="shared" si="51"/>
        <v>2</v>
      </c>
      <c r="AA81" s="268" t="str">
        <f t="shared" si="51"/>
        <v>2</v>
      </c>
      <c r="AB81" s="268" t="str">
        <f t="shared" si="51"/>
        <v>2</v>
      </c>
      <c r="AC81" s="268" t="str">
        <f t="shared" si="51"/>
        <v/>
      </c>
      <c r="AD81" s="268" t="str">
        <f t="shared" si="51"/>
        <v/>
      </c>
      <c r="AE81" s="268" t="str">
        <f t="shared" si="51"/>
        <v/>
      </c>
    </row>
    <row r="82" spans="2:38" ht="13.5" customHeight="1">
      <c r="B82" s="269" t="s">
        <v>156</v>
      </c>
      <c r="C82" s="268" t="str">
        <f>LEFT(C80,1)</f>
        <v>S</v>
      </c>
      <c r="D82" s="268" t="str">
        <f t="shared" ref="D82:AE82" si="52">LEFT(D80,1)</f>
        <v>D</v>
      </c>
      <c r="E82" s="268" t="str">
        <f t="shared" si="52"/>
        <v>L</v>
      </c>
      <c r="F82" s="268" t="str">
        <f t="shared" si="52"/>
        <v>M</v>
      </c>
      <c r="G82" s="268" t="str">
        <f t="shared" si="52"/>
        <v>X</v>
      </c>
      <c r="H82" s="268" t="str">
        <f t="shared" si="52"/>
        <v>J</v>
      </c>
      <c r="I82" s="268" t="str">
        <f t="shared" si="52"/>
        <v>V</v>
      </c>
      <c r="J82" s="268" t="str">
        <f t="shared" si="52"/>
        <v>S</v>
      </c>
      <c r="K82" s="268" t="str">
        <f t="shared" si="52"/>
        <v>D</v>
      </c>
      <c r="L82" s="268" t="str">
        <f t="shared" si="52"/>
        <v>L</v>
      </c>
      <c r="M82" s="268" t="str">
        <f t="shared" si="52"/>
        <v>M</v>
      </c>
      <c r="N82" s="268" t="str">
        <f t="shared" si="52"/>
        <v>X</v>
      </c>
      <c r="O82" s="268" t="str">
        <f t="shared" si="52"/>
        <v>J</v>
      </c>
      <c r="P82" s="268" t="str">
        <f t="shared" si="52"/>
        <v>V</v>
      </c>
      <c r="Q82" s="268" t="str">
        <f t="shared" si="52"/>
        <v>S</v>
      </c>
      <c r="R82" s="268" t="str">
        <f t="shared" si="52"/>
        <v>D</v>
      </c>
      <c r="S82" s="268" t="str">
        <f t="shared" si="52"/>
        <v>L</v>
      </c>
      <c r="T82" s="268" t="str">
        <f t="shared" si="52"/>
        <v>M</v>
      </c>
      <c r="U82" s="268" t="str">
        <f t="shared" si="52"/>
        <v>X</v>
      </c>
      <c r="V82" s="268" t="str">
        <f t="shared" si="52"/>
        <v>J</v>
      </c>
      <c r="W82" s="268" t="str">
        <f t="shared" si="52"/>
        <v>V</v>
      </c>
      <c r="X82" s="268" t="str">
        <f t="shared" si="52"/>
        <v>S</v>
      </c>
      <c r="Y82" s="268" t="str">
        <f t="shared" si="52"/>
        <v>D</v>
      </c>
      <c r="Z82" s="268" t="str">
        <f t="shared" si="52"/>
        <v>L</v>
      </c>
      <c r="AA82" s="268" t="str">
        <f t="shared" si="52"/>
        <v>M</v>
      </c>
      <c r="AB82" s="268" t="str">
        <f t="shared" si="52"/>
        <v>X</v>
      </c>
      <c r="AC82" s="268" t="str">
        <f t="shared" si="52"/>
        <v>J</v>
      </c>
      <c r="AD82" s="268" t="str">
        <f t="shared" si="52"/>
        <v>V</v>
      </c>
      <c r="AE82" s="268" t="str">
        <f t="shared" si="52"/>
        <v>S</v>
      </c>
      <c r="AI82" s="170">
        <f t="shared" ref="AI82:AK82" si="53">SUM(AI83:AI87)</f>
        <v>0</v>
      </c>
      <c r="AJ82" s="170">
        <f t="shared" si="53"/>
        <v>18</v>
      </c>
      <c r="AK82" s="170">
        <f t="shared" si="53"/>
        <v>0</v>
      </c>
    </row>
    <row r="83" spans="2:38" ht="13.5" customHeight="1">
      <c r="B83" s="269" t="s">
        <v>157</v>
      </c>
      <c r="C83" s="268" t="str">
        <f>IF(AND(OR(C$81="1",C$81="2",C$81="3"),C$82=$B83),C$81,"")</f>
        <v/>
      </c>
      <c r="D83" s="268" t="str">
        <f t="shared" ref="D83:AE87" si="54">IF(AND(OR(D$81="1",D$81="2",D$81="3"),D$82=$B83),D$81,"")</f>
        <v/>
      </c>
      <c r="E83" s="268" t="str">
        <f t="shared" si="54"/>
        <v>2</v>
      </c>
      <c r="F83" s="268" t="str">
        <f t="shared" si="54"/>
        <v/>
      </c>
      <c r="G83" s="268" t="str">
        <f t="shared" si="54"/>
        <v/>
      </c>
      <c r="H83" s="268" t="str">
        <f t="shared" si="54"/>
        <v/>
      </c>
      <c r="I83" s="268" t="str">
        <f t="shared" si="54"/>
        <v/>
      </c>
      <c r="J83" s="268" t="str">
        <f t="shared" si="54"/>
        <v/>
      </c>
      <c r="K83" s="268" t="str">
        <f t="shared" si="54"/>
        <v/>
      </c>
      <c r="L83" s="268" t="str">
        <f t="shared" si="54"/>
        <v>2</v>
      </c>
      <c r="M83" s="268" t="str">
        <f t="shared" si="54"/>
        <v/>
      </c>
      <c r="N83" s="268" t="str">
        <f t="shared" si="54"/>
        <v/>
      </c>
      <c r="O83" s="268" t="str">
        <f t="shared" si="54"/>
        <v/>
      </c>
      <c r="P83" s="268" t="str">
        <f t="shared" si="54"/>
        <v/>
      </c>
      <c r="Q83" s="268" t="str">
        <f t="shared" si="54"/>
        <v/>
      </c>
      <c r="R83" s="268" t="str">
        <f t="shared" si="54"/>
        <v/>
      </c>
      <c r="S83" s="268" t="str">
        <f t="shared" si="54"/>
        <v>2</v>
      </c>
      <c r="T83" s="268" t="str">
        <f t="shared" si="54"/>
        <v/>
      </c>
      <c r="U83" s="268" t="str">
        <f t="shared" si="54"/>
        <v/>
      </c>
      <c r="V83" s="268" t="str">
        <f t="shared" si="54"/>
        <v/>
      </c>
      <c r="W83" s="268" t="str">
        <f t="shared" si="54"/>
        <v/>
      </c>
      <c r="X83" s="268" t="str">
        <f t="shared" si="54"/>
        <v/>
      </c>
      <c r="Y83" s="268" t="str">
        <f t="shared" si="54"/>
        <v/>
      </c>
      <c r="Z83" s="268" t="str">
        <f t="shared" si="54"/>
        <v>2</v>
      </c>
      <c r="AA83" s="268" t="str">
        <f t="shared" si="54"/>
        <v/>
      </c>
      <c r="AB83" s="268" t="str">
        <f t="shared" si="54"/>
        <v/>
      </c>
      <c r="AC83" s="268" t="str">
        <f t="shared" si="54"/>
        <v/>
      </c>
      <c r="AD83" s="268" t="str">
        <f t="shared" si="54"/>
        <v/>
      </c>
      <c r="AE83" s="268" t="str">
        <f t="shared" si="54"/>
        <v/>
      </c>
      <c r="AI83" s="166">
        <f t="shared" ref="AI83" si="55">COUNTIF($C83:$AG83,AI$34)</f>
        <v>0</v>
      </c>
      <c r="AJ83" s="166">
        <f t="shared" si="31"/>
        <v>4</v>
      </c>
      <c r="AK83" s="166">
        <f t="shared" si="31"/>
        <v>0</v>
      </c>
      <c r="AL83" s="167">
        <f t="shared" ref="AL83" si="56">SUM(AI83:AK83)</f>
        <v>4</v>
      </c>
    </row>
    <row r="84" spans="2:38" ht="13.5" customHeight="1">
      <c r="B84" s="269" t="s">
        <v>158</v>
      </c>
      <c r="C84" s="268" t="str">
        <f>IF(AND(OR(C$81="1",C$81="2",C$81="3"),C$82=$B84),C$81,"")</f>
        <v/>
      </c>
      <c r="D84" s="268" t="str">
        <f t="shared" si="54"/>
        <v/>
      </c>
      <c r="E84" s="268" t="str">
        <f t="shared" si="54"/>
        <v/>
      </c>
      <c r="F84" s="268" t="str">
        <f t="shared" si="54"/>
        <v>2</v>
      </c>
      <c r="G84" s="268" t="str">
        <f t="shared" si="54"/>
        <v/>
      </c>
      <c r="H84" s="268" t="str">
        <f t="shared" si="54"/>
        <v/>
      </c>
      <c r="I84" s="268" t="str">
        <f t="shared" si="54"/>
        <v/>
      </c>
      <c r="J84" s="268" t="str">
        <f t="shared" si="54"/>
        <v/>
      </c>
      <c r="K84" s="268" t="str">
        <f t="shared" si="54"/>
        <v/>
      </c>
      <c r="L84" s="268" t="str">
        <f t="shared" si="54"/>
        <v/>
      </c>
      <c r="M84" s="268" t="str">
        <f t="shared" si="54"/>
        <v>2</v>
      </c>
      <c r="N84" s="268" t="str">
        <f t="shared" si="54"/>
        <v/>
      </c>
      <c r="O84" s="268" t="str">
        <f t="shared" si="54"/>
        <v/>
      </c>
      <c r="P84" s="268" t="str">
        <f t="shared" si="54"/>
        <v/>
      </c>
      <c r="Q84" s="268" t="str">
        <f t="shared" si="54"/>
        <v/>
      </c>
      <c r="R84" s="268" t="str">
        <f t="shared" si="54"/>
        <v/>
      </c>
      <c r="S84" s="268" t="str">
        <f t="shared" si="54"/>
        <v/>
      </c>
      <c r="T84" s="268" t="str">
        <f t="shared" si="54"/>
        <v>2</v>
      </c>
      <c r="U84" s="268" t="str">
        <f t="shared" si="54"/>
        <v/>
      </c>
      <c r="V84" s="268" t="str">
        <f t="shared" si="54"/>
        <v/>
      </c>
      <c r="W84" s="268" t="str">
        <f t="shared" si="54"/>
        <v/>
      </c>
      <c r="X84" s="268" t="str">
        <f t="shared" si="54"/>
        <v/>
      </c>
      <c r="Y84" s="268" t="str">
        <f t="shared" si="54"/>
        <v/>
      </c>
      <c r="Z84" s="268" t="str">
        <f t="shared" si="54"/>
        <v/>
      </c>
      <c r="AA84" s="268" t="str">
        <f t="shared" si="54"/>
        <v>2</v>
      </c>
      <c r="AB84" s="268" t="str">
        <f t="shared" si="54"/>
        <v/>
      </c>
      <c r="AC84" s="268" t="str">
        <f t="shared" si="54"/>
        <v/>
      </c>
      <c r="AD84" s="268" t="str">
        <f t="shared" si="54"/>
        <v/>
      </c>
      <c r="AE84" s="268" t="str">
        <f t="shared" si="54"/>
        <v/>
      </c>
      <c r="AI84" s="166">
        <f t="shared" si="47"/>
        <v>0</v>
      </c>
      <c r="AJ84" s="166">
        <f t="shared" si="31"/>
        <v>4</v>
      </c>
      <c r="AK84" s="166">
        <f t="shared" si="31"/>
        <v>0</v>
      </c>
      <c r="AL84" s="167">
        <f t="shared" si="18"/>
        <v>4</v>
      </c>
    </row>
    <row r="85" spans="2:38" ht="13.5" customHeight="1">
      <c r="B85" s="269" t="s">
        <v>159</v>
      </c>
      <c r="C85" s="268" t="str">
        <f>IF(AND(OR(C$81="1",C$81="2",C$81="3"),C$82=$B85),C$81,"")</f>
        <v/>
      </c>
      <c r="D85" s="268" t="str">
        <f t="shared" si="54"/>
        <v/>
      </c>
      <c r="E85" s="268" t="str">
        <f t="shared" si="54"/>
        <v/>
      </c>
      <c r="F85" s="268" t="str">
        <f t="shared" si="54"/>
        <v/>
      </c>
      <c r="G85" s="268" t="str">
        <f t="shared" si="54"/>
        <v>2</v>
      </c>
      <c r="H85" s="268" t="str">
        <f t="shared" si="54"/>
        <v/>
      </c>
      <c r="I85" s="268" t="str">
        <f t="shared" si="54"/>
        <v/>
      </c>
      <c r="J85" s="268" t="str">
        <f t="shared" si="54"/>
        <v/>
      </c>
      <c r="K85" s="268" t="str">
        <f t="shared" si="54"/>
        <v/>
      </c>
      <c r="L85" s="268" t="str">
        <f t="shared" si="54"/>
        <v/>
      </c>
      <c r="M85" s="268" t="str">
        <f t="shared" si="54"/>
        <v/>
      </c>
      <c r="N85" s="268" t="str">
        <f t="shared" si="54"/>
        <v>2</v>
      </c>
      <c r="O85" s="268" t="str">
        <f t="shared" si="54"/>
        <v/>
      </c>
      <c r="P85" s="268" t="str">
        <f t="shared" si="54"/>
        <v/>
      </c>
      <c r="Q85" s="268" t="str">
        <f t="shared" si="54"/>
        <v/>
      </c>
      <c r="R85" s="268" t="str">
        <f t="shared" si="54"/>
        <v/>
      </c>
      <c r="S85" s="268" t="str">
        <f t="shared" si="54"/>
        <v/>
      </c>
      <c r="T85" s="268" t="str">
        <f t="shared" si="54"/>
        <v/>
      </c>
      <c r="U85" s="268" t="str">
        <f t="shared" si="54"/>
        <v>2</v>
      </c>
      <c r="V85" s="268" t="str">
        <f t="shared" si="54"/>
        <v/>
      </c>
      <c r="W85" s="268" t="str">
        <f t="shared" si="54"/>
        <v/>
      </c>
      <c r="X85" s="268" t="str">
        <f t="shared" si="54"/>
        <v/>
      </c>
      <c r="Y85" s="268" t="str">
        <f t="shared" si="54"/>
        <v/>
      </c>
      <c r="Z85" s="268" t="str">
        <f t="shared" si="54"/>
        <v/>
      </c>
      <c r="AA85" s="268" t="str">
        <f t="shared" si="54"/>
        <v/>
      </c>
      <c r="AB85" s="268" t="str">
        <f t="shared" si="54"/>
        <v>2</v>
      </c>
      <c r="AC85" s="268" t="str">
        <f t="shared" si="54"/>
        <v/>
      </c>
      <c r="AD85" s="268" t="str">
        <f t="shared" si="54"/>
        <v/>
      </c>
      <c r="AE85" s="268" t="str">
        <f t="shared" si="54"/>
        <v/>
      </c>
      <c r="AI85" s="166">
        <f t="shared" si="47"/>
        <v>0</v>
      </c>
      <c r="AJ85" s="166">
        <f t="shared" si="31"/>
        <v>4</v>
      </c>
      <c r="AK85" s="166">
        <f t="shared" si="31"/>
        <v>0</v>
      </c>
      <c r="AL85" s="167">
        <f t="shared" si="18"/>
        <v>4</v>
      </c>
    </row>
    <row r="86" spans="2:38" ht="13.5" customHeight="1">
      <c r="B86" s="269" t="s">
        <v>160</v>
      </c>
      <c r="C86" s="268" t="str">
        <f>IF(AND(OR(C$81="1",C$81="2",C$81="3"),C$82=$B86),C$81,"")</f>
        <v/>
      </c>
      <c r="D86" s="268" t="str">
        <f t="shared" si="54"/>
        <v/>
      </c>
      <c r="E86" s="268" t="str">
        <f t="shared" si="54"/>
        <v/>
      </c>
      <c r="F86" s="268" t="str">
        <f t="shared" si="54"/>
        <v/>
      </c>
      <c r="G86" s="268" t="str">
        <f t="shared" si="54"/>
        <v/>
      </c>
      <c r="H86" s="268" t="str">
        <f t="shared" si="54"/>
        <v>2</v>
      </c>
      <c r="I86" s="268" t="str">
        <f t="shared" si="54"/>
        <v/>
      </c>
      <c r="J86" s="268" t="str">
        <f t="shared" si="54"/>
        <v/>
      </c>
      <c r="K86" s="268" t="str">
        <f t="shared" si="54"/>
        <v/>
      </c>
      <c r="L86" s="268" t="str">
        <f t="shared" si="54"/>
        <v/>
      </c>
      <c r="M86" s="268" t="str">
        <f t="shared" si="54"/>
        <v/>
      </c>
      <c r="N86" s="268" t="str">
        <f t="shared" si="54"/>
        <v/>
      </c>
      <c r="O86" s="268" t="str">
        <f t="shared" si="54"/>
        <v>2</v>
      </c>
      <c r="P86" s="268" t="str">
        <f t="shared" si="54"/>
        <v/>
      </c>
      <c r="Q86" s="268" t="str">
        <f t="shared" si="54"/>
        <v/>
      </c>
      <c r="R86" s="268" t="str">
        <f t="shared" si="54"/>
        <v/>
      </c>
      <c r="S86" s="268" t="str">
        <f t="shared" si="54"/>
        <v/>
      </c>
      <c r="T86" s="268" t="str">
        <f t="shared" si="54"/>
        <v/>
      </c>
      <c r="U86" s="268" t="str">
        <f t="shared" si="54"/>
        <v/>
      </c>
      <c r="V86" s="268" t="str">
        <f t="shared" si="54"/>
        <v>2</v>
      </c>
      <c r="W86" s="268" t="str">
        <f t="shared" si="54"/>
        <v/>
      </c>
      <c r="X86" s="268" t="str">
        <f t="shared" si="54"/>
        <v/>
      </c>
      <c r="Y86" s="268" t="str">
        <f t="shared" si="54"/>
        <v/>
      </c>
      <c r="Z86" s="268" t="str">
        <f t="shared" si="54"/>
        <v/>
      </c>
      <c r="AA86" s="268" t="str">
        <f t="shared" si="54"/>
        <v/>
      </c>
      <c r="AB86" s="268" t="str">
        <f t="shared" si="54"/>
        <v/>
      </c>
      <c r="AC86" s="268" t="str">
        <f t="shared" si="54"/>
        <v/>
      </c>
      <c r="AD86" s="268" t="str">
        <f t="shared" si="54"/>
        <v/>
      </c>
      <c r="AE86" s="268" t="str">
        <f t="shared" si="54"/>
        <v/>
      </c>
      <c r="AI86" s="166">
        <f t="shared" si="47"/>
        <v>0</v>
      </c>
      <c r="AJ86" s="166">
        <f t="shared" si="31"/>
        <v>3</v>
      </c>
      <c r="AK86" s="166">
        <f t="shared" si="31"/>
        <v>0</v>
      </c>
      <c r="AL86" s="167">
        <f t="shared" si="18"/>
        <v>3</v>
      </c>
    </row>
    <row r="87" spans="2:38" ht="13.5" customHeight="1">
      <c r="B87" s="269" t="s">
        <v>161</v>
      </c>
      <c r="C87" s="268" t="str">
        <f>IF(AND(OR(C$81="1",C$81="2",C$81="3"),C$82=$B87),C$81,"")</f>
        <v/>
      </c>
      <c r="D87" s="268" t="str">
        <f t="shared" si="54"/>
        <v/>
      </c>
      <c r="E87" s="268" t="str">
        <f t="shared" si="54"/>
        <v/>
      </c>
      <c r="F87" s="268" t="str">
        <f t="shared" si="54"/>
        <v/>
      </c>
      <c r="G87" s="268" t="str">
        <f t="shared" si="54"/>
        <v/>
      </c>
      <c r="H87" s="268" t="str">
        <f t="shared" si="54"/>
        <v/>
      </c>
      <c r="I87" s="268" t="str">
        <f t="shared" si="54"/>
        <v>2</v>
      </c>
      <c r="J87" s="268" t="str">
        <f t="shared" si="54"/>
        <v/>
      </c>
      <c r="K87" s="268" t="str">
        <f t="shared" si="54"/>
        <v/>
      </c>
      <c r="L87" s="268" t="str">
        <f t="shared" si="54"/>
        <v/>
      </c>
      <c r="M87" s="268" t="str">
        <f t="shared" si="54"/>
        <v/>
      </c>
      <c r="N87" s="268" t="str">
        <f t="shared" si="54"/>
        <v/>
      </c>
      <c r="O87" s="268" t="str">
        <f t="shared" si="54"/>
        <v/>
      </c>
      <c r="P87" s="268" t="str">
        <f t="shared" si="54"/>
        <v>2</v>
      </c>
      <c r="Q87" s="268" t="str">
        <f t="shared" si="54"/>
        <v/>
      </c>
      <c r="R87" s="268" t="str">
        <f t="shared" si="54"/>
        <v/>
      </c>
      <c r="S87" s="268" t="str">
        <f t="shared" si="54"/>
        <v/>
      </c>
      <c r="T87" s="268" t="str">
        <f t="shared" si="54"/>
        <v/>
      </c>
      <c r="U87" s="268" t="str">
        <f t="shared" si="54"/>
        <v/>
      </c>
      <c r="V87" s="268" t="str">
        <f t="shared" si="54"/>
        <v/>
      </c>
      <c r="W87" s="268" t="str">
        <f t="shared" si="54"/>
        <v>2</v>
      </c>
      <c r="X87" s="268" t="str">
        <f t="shared" si="54"/>
        <v/>
      </c>
      <c r="Y87" s="268" t="str">
        <f t="shared" si="54"/>
        <v/>
      </c>
      <c r="Z87" s="268" t="str">
        <f t="shared" si="54"/>
        <v/>
      </c>
      <c r="AA87" s="268" t="str">
        <f t="shared" si="54"/>
        <v/>
      </c>
      <c r="AB87" s="268" t="str">
        <f t="shared" si="54"/>
        <v/>
      </c>
      <c r="AC87" s="268" t="str">
        <f t="shared" si="54"/>
        <v/>
      </c>
      <c r="AD87" s="268" t="str">
        <f t="shared" si="54"/>
        <v/>
      </c>
      <c r="AE87" s="268" t="str">
        <f t="shared" si="54"/>
        <v/>
      </c>
      <c r="AI87" s="166">
        <f t="shared" si="47"/>
        <v>0</v>
      </c>
      <c r="AJ87" s="166">
        <f t="shared" si="31"/>
        <v>3</v>
      </c>
      <c r="AK87" s="166">
        <f t="shared" si="31"/>
        <v>0</v>
      </c>
      <c r="AL87" s="167">
        <f t="shared" si="18"/>
        <v>3</v>
      </c>
    </row>
    <row r="88" spans="2:38" ht="12">
      <c r="C88" s="253"/>
    </row>
    <row r="89" spans="2:38" ht="12">
      <c r="B89" s="253" t="str">
        <f>B159</f>
        <v>MARZO</v>
      </c>
      <c r="C89" s="253" t="str">
        <f>C159</f>
        <v>D 1</v>
      </c>
      <c r="D89" s="253" t="str">
        <f t="shared" ref="D89:AG89" si="57">D159</f>
        <v>L 2</v>
      </c>
      <c r="E89" s="253" t="str">
        <f t="shared" si="57"/>
        <v>M 3</v>
      </c>
      <c r="F89" s="253" t="str">
        <f t="shared" si="57"/>
        <v>X 4</v>
      </c>
      <c r="G89" s="253" t="str">
        <f t="shared" si="57"/>
        <v>J 5</v>
      </c>
      <c r="H89" s="253" t="str">
        <f t="shared" si="57"/>
        <v>V 6</v>
      </c>
      <c r="I89" s="253" t="str">
        <f t="shared" si="57"/>
        <v>S 7</v>
      </c>
      <c r="J89" s="253" t="str">
        <f t="shared" si="57"/>
        <v>D 8</v>
      </c>
      <c r="K89" s="253" t="str">
        <f t="shared" si="57"/>
        <v>L 9</v>
      </c>
      <c r="L89" s="253" t="str">
        <f t="shared" si="57"/>
        <v>M 10</v>
      </c>
      <c r="M89" s="253" t="str">
        <f t="shared" si="57"/>
        <v>X 11</v>
      </c>
      <c r="N89" s="253" t="str">
        <f t="shared" si="57"/>
        <v>J 12</v>
      </c>
      <c r="O89" s="253" t="str">
        <f t="shared" si="57"/>
        <v>V 13</v>
      </c>
      <c r="P89" s="253" t="str">
        <f t="shared" si="57"/>
        <v>S 14</v>
      </c>
      <c r="Q89" s="253" t="str">
        <f t="shared" si="57"/>
        <v>D 15</v>
      </c>
      <c r="R89" s="253" t="str">
        <f t="shared" si="57"/>
        <v>L 16</v>
      </c>
      <c r="S89" s="253" t="str">
        <f t="shared" si="57"/>
        <v>M 17</v>
      </c>
      <c r="T89" s="253" t="str">
        <f t="shared" si="57"/>
        <v>X 18</v>
      </c>
      <c r="U89" s="253" t="str">
        <f t="shared" si="57"/>
        <v>J 19</v>
      </c>
      <c r="V89" s="253" t="str">
        <f t="shared" si="57"/>
        <v>V 20</v>
      </c>
      <c r="W89" s="253" t="str">
        <f t="shared" si="57"/>
        <v>S 21</v>
      </c>
      <c r="X89" s="253" t="str">
        <f t="shared" si="57"/>
        <v>D 22</v>
      </c>
      <c r="Y89" s="253" t="str">
        <f t="shared" si="57"/>
        <v>L 23</v>
      </c>
      <c r="Z89" s="253" t="str">
        <f t="shared" si="57"/>
        <v>M 24</v>
      </c>
      <c r="AA89" s="253" t="str">
        <f t="shared" si="57"/>
        <v>X 25</v>
      </c>
      <c r="AB89" s="253" t="str">
        <f t="shared" si="57"/>
        <v>J 26</v>
      </c>
      <c r="AC89" s="253" t="str">
        <f t="shared" si="57"/>
        <v>V 27</v>
      </c>
      <c r="AD89" s="253" t="str">
        <f t="shared" si="57"/>
        <v>S 28</v>
      </c>
      <c r="AE89" s="253" t="str">
        <f t="shared" si="57"/>
        <v>D 29</v>
      </c>
      <c r="AF89" s="253" t="str">
        <f t="shared" si="57"/>
        <v>L 30</v>
      </c>
      <c r="AG89" s="166" t="str">
        <f t="shared" si="57"/>
        <v>M 31</v>
      </c>
    </row>
    <row r="90" spans="2:38" ht="12">
      <c r="B90" s="268"/>
      <c r="C90" s="268" t="str">
        <f>IF(AND(OR(C160="1",C160="2",C160="3"),C161&lt;&gt;"F",C162&lt;&gt;"VAC"),C160,"")</f>
        <v/>
      </c>
      <c r="D90" s="268" t="str">
        <f t="shared" ref="D90:AG90" si="58">IF(AND(OR(D160="1",D160="2",D160="3"),D161&lt;&gt;"F",D162&lt;&gt;"VAC"),D160,"")</f>
        <v/>
      </c>
      <c r="E90" s="268" t="str">
        <f t="shared" si="58"/>
        <v>2</v>
      </c>
      <c r="F90" s="268" t="str">
        <f t="shared" si="58"/>
        <v>2</v>
      </c>
      <c r="G90" s="268" t="str">
        <f t="shared" si="58"/>
        <v>2</v>
      </c>
      <c r="H90" s="268" t="str">
        <f t="shared" si="58"/>
        <v>2</v>
      </c>
      <c r="I90" s="268" t="str">
        <f t="shared" si="58"/>
        <v/>
      </c>
      <c r="J90" s="268" t="str">
        <f t="shared" si="58"/>
        <v/>
      </c>
      <c r="K90" s="268" t="str">
        <f t="shared" si="58"/>
        <v>2</v>
      </c>
      <c r="L90" s="268" t="str">
        <f t="shared" si="58"/>
        <v>2</v>
      </c>
      <c r="M90" s="268" t="str">
        <f t="shared" si="58"/>
        <v>2</v>
      </c>
      <c r="N90" s="268" t="str">
        <f t="shared" si="58"/>
        <v>2</v>
      </c>
      <c r="O90" s="268" t="str">
        <f t="shared" si="58"/>
        <v/>
      </c>
      <c r="P90" s="268" t="str">
        <f t="shared" si="58"/>
        <v/>
      </c>
      <c r="Q90" s="268" t="str">
        <f t="shared" si="58"/>
        <v/>
      </c>
      <c r="R90" s="268" t="str">
        <f t="shared" si="58"/>
        <v/>
      </c>
      <c r="S90" s="268" t="str">
        <f t="shared" si="58"/>
        <v/>
      </c>
      <c r="T90" s="268" t="str">
        <f t="shared" si="58"/>
        <v/>
      </c>
      <c r="U90" s="268" t="str">
        <f t="shared" si="58"/>
        <v/>
      </c>
      <c r="V90" s="268" t="str">
        <f t="shared" si="58"/>
        <v/>
      </c>
      <c r="W90" s="268" t="str">
        <f t="shared" si="58"/>
        <v/>
      </c>
      <c r="X90" s="268" t="str">
        <f t="shared" si="58"/>
        <v/>
      </c>
      <c r="Y90" s="268" t="str">
        <f t="shared" si="58"/>
        <v/>
      </c>
      <c r="Z90" s="268" t="str">
        <f t="shared" si="58"/>
        <v/>
      </c>
      <c r="AA90" s="268" t="str">
        <f t="shared" si="58"/>
        <v/>
      </c>
      <c r="AB90" s="268" t="str">
        <f t="shared" si="58"/>
        <v/>
      </c>
      <c r="AC90" s="268" t="str">
        <f t="shared" si="58"/>
        <v/>
      </c>
      <c r="AD90" s="268" t="str">
        <f t="shared" si="58"/>
        <v/>
      </c>
      <c r="AE90" s="268" t="str">
        <f t="shared" si="58"/>
        <v/>
      </c>
      <c r="AF90" s="268" t="str">
        <f t="shared" si="58"/>
        <v/>
      </c>
      <c r="AG90" s="169" t="str">
        <f t="shared" si="58"/>
        <v/>
      </c>
    </row>
    <row r="91" spans="2:38" ht="13.5" customHeight="1">
      <c r="B91" s="269" t="s">
        <v>156</v>
      </c>
      <c r="C91" s="268" t="str">
        <f>LEFT(C89,1)</f>
        <v>D</v>
      </c>
      <c r="D91" s="268" t="str">
        <f t="shared" ref="D91:AG91" si="59">LEFT(D89,1)</f>
        <v>L</v>
      </c>
      <c r="E91" s="268" t="str">
        <f t="shared" si="59"/>
        <v>M</v>
      </c>
      <c r="F91" s="268" t="str">
        <f t="shared" si="59"/>
        <v>X</v>
      </c>
      <c r="G91" s="268" t="str">
        <f t="shared" si="59"/>
        <v>J</v>
      </c>
      <c r="H91" s="268" t="str">
        <f t="shared" si="59"/>
        <v>V</v>
      </c>
      <c r="I91" s="268" t="str">
        <f t="shared" si="59"/>
        <v>S</v>
      </c>
      <c r="J91" s="268" t="str">
        <f t="shared" si="59"/>
        <v>D</v>
      </c>
      <c r="K91" s="268" t="str">
        <f t="shared" si="59"/>
        <v>L</v>
      </c>
      <c r="L91" s="268" t="str">
        <f t="shared" si="59"/>
        <v>M</v>
      </c>
      <c r="M91" s="268" t="str">
        <f t="shared" si="59"/>
        <v>X</v>
      </c>
      <c r="N91" s="268" t="str">
        <f t="shared" si="59"/>
        <v>J</v>
      </c>
      <c r="O91" s="268" t="str">
        <f t="shared" si="59"/>
        <v>V</v>
      </c>
      <c r="P91" s="268" t="str">
        <f t="shared" si="59"/>
        <v>S</v>
      </c>
      <c r="Q91" s="268" t="str">
        <f t="shared" si="59"/>
        <v>D</v>
      </c>
      <c r="R91" s="268" t="str">
        <f t="shared" si="59"/>
        <v>L</v>
      </c>
      <c r="S91" s="268" t="str">
        <f t="shared" si="59"/>
        <v>M</v>
      </c>
      <c r="T91" s="268" t="str">
        <f t="shared" si="59"/>
        <v>X</v>
      </c>
      <c r="U91" s="268" t="str">
        <f t="shared" si="59"/>
        <v>J</v>
      </c>
      <c r="V91" s="268" t="str">
        <f t="shared" si="59"/>
        <v>V</v>
      </c>
      <c r="W91" s="268" t="str">
        <f t="shared" si="59"/>
        <v>S</v>
      </c>
      <c r="X91" s="268" t="str">
        <f t="shared" si="59"/>
        <v>D</v>
      </c>
      <c r="Y91" s="268" t="str">
        <f t="shared" si="59"/>
        <v>L</v>
      </c>
      <c r="Z91" s="268" t="str">
        <f t="shared" si="59"/>
        <v>M</v>
      </c>
      <c r="AA91" s="268" t="str">
        <f t="shared" si="59"/>
        <v>X</v>
      </c>
      <c r="AB91" s="268" t="str">
        <f t="shared" si="59"/>
        <v>J</v>
      </c>
      <c r="AC91" s="268" t="str">
        <f t="shared" si="59"/>
        <v>V</v>
      </c>
      <c r="AD91" s="268" t="str">
        <f t="shared" si="59"/>
        <v>S</v>
      </c>
      <c r="AE91" s="268" t="str">
        <f t="shared" si="59"/>
        <v>D</v>
      </c>
      <c r="AF91" s="268" t="str">
        <f t="shared" si="59"/>
        <v>L</v>
      </c>
      <c r="AG91" s="169" t="str">
        <f t="shared" si="59"/>
        <v>M</v>
      </c>
      <c r="AI91" s="170">
        <f t="shared" ref="AI91:AK91" si="60">SUM(AI92:AI96)</f>
        <v>0</v>
      </c>
      <c r="AJ91" s="170">
        <f t="shared" si="60"/>
        <v>8</v>
      </c>
      <c r="AK91" s="170">
        <f t="shared" si="60"/>
        <v>0</v>
      </c>
    </row>
    <row r="92" spans="2:38" ht="13.5" customHeight="1">
      <c r="B92" s="269" t="s">
        <v>157</v>
      </c>
      <c r="C92" s="268" t="str">
        <f>IF(AND(OR(C$90="1",C$90="2",C$90="3"),C$91=$B92),C$90,"")</f>
        <v/>
      </c>
      <c r="D92" s="268" t="str">
        <f t="shared" ref="D92:AG96" si="61">IF(AND(OR(D$90="1",D$90="2",D$90="3"),D$91=$B92),D$90,"")</f>
        <v/>
      </c>
      <c r="E92" s="268" t="str">
        <f t="shared" si="61"/>
        <v/>
      </c>
      <c r="F92" s="268" t="str">
        <f t="shared" si="61"/>
        <v/>
      </c>
      <c r="G92" s="268" t="str">
        <f t="shared" si="61"/>
        <v/>
      </c>
      <c r="H92" s="268" t="str">
        <f t="shared" si="61"/>
        <v/>
      </c>
      <c r="I92" s="268" t="str">
        <f t="shared" si="61"/>
        <v/>
      </c>
      <c r="J92" s="268" t="str">
        <f t="shared" si="61"/>
        <v/>
      </c>
      <c r="K92" s="268" t="str">
        <f t="shared" si="61"/>
        <v>2</v>
      </c>
      <c r="L92" s="268" t="str">
        <f t="shared" si="61"/>
        <v/>
      </c>
      <c r="M92" s="268" t="str">
        <f t="shared" si="61"/>
        <v/>
      </c>
      <c r="N92" s="268" t="str">
        <f t="shared" si="61"/>
        <v/>
      </c>
      <c r="O92" s="268" t="str">
        <f t="shared" si="61"/>
        <v/>
      </c>
      <c r="P92" s="268" t="str">
        <f t="shared" si="61"/>
        <v/>
      </c>
      <c r="Q92" s="268" t="str">
        <f t="shared" si="61"/>
        <v/>
      </c>
      <c r="R92" s="268" t="str">
        <f t="shared" si="61"/>
        <v/>
      </c>
      <c r="S92" s="268" t="str">
        <f t="shared" si="61"/>
        <v/>
      </c>
      <c r="T92" s="268" t="str">
        <f t="shared" si="61"/>
        <v/>
      </c>
      <c r="U92" s="268" t="str">
        <f t="shared" si="61"/>
        <v/>
      </c>
      <c r="V92" s="268" t="str">
        <f t="shared" si="61"/>
        <v/>
      </c>
      <c r="W92" s="268" t="str">
        <f t="shared" si="61"/>
        <v/>
      </c>
      <c r="X92" s="268" t="str">
        <f t="shared" si="61"/>
        <v/>
      </c>
      <c r="Y92" s="268" t="str">
        <f t="shared" si="61"/>
        <v/>
      </c>
      <c r="Z92" s="268" t="str">
        <f t="shared" si="61"/>
        <v/>
      </c>
      <c r="AA92" s="268" t="str">
        <f t="shared" si="61"/>
        <v/>
      </c>
      <c r="AB92" s="268" t="str">
        <f t="shared" si="61"/>
        <v/>
      </c>
      <c r="AC92" s="268" t="str">
        <f t="shared" si="61"/>
        <v/>
      </c>
      <c r="AD92" s="268" t="str">
        <f t="shared" si="61"/>
        <v/>
      </c>
      <c r="AE92" s="268" t="str">
        <f t="shared" si="61"/>
        <v/>
      </c>
      <c r="AF92" s="268" t="str">
        <f t="shared" si="61"/>
        <v/>
      </c>
      <c r="AG92" s="169" t="str">
        <f t="shared" si="61"/>
        <v/>
      </c>
      <c r="AI92" s="166">
        <f t="shared" ref="AI92:AK123" si="62">COUNTIF($C92:$AG92,AI$34)</f>
        <v>0</v>
      </c>
      <c r="AJ92" s="166">
        <f t="shared" si="62"/>
        <v>1</v>
      </c>
      <c r="AK92" s="166">
        <f t="shared" si="62"/>
        <v>0</v>
      </c>
      <c r="AL92" s="167">
        <f t="shared" ref="AL92" si="63">SUM(AI92:AK92)</f>
        <v>1</v>
      </c>
    </row>
    <row r="93" spans="2:38" ht="13.5" customHeight="1">
      <c r="B93" s="269" t="s">
        <v>158</v>
      </c>
      <c r="C93" s="268" t="str">
        <f t="shared" ref="C93:R96" si="64">IF(AND(OR(C$90="1",C$90="2",C$90="3"),C$91=$B93),C$90,"")</f>
        <v/>
      </c>
      <c r="D93" s="268" t="str">
        <f t="shared" si="64"/>
        <v/>
      </c>
      <c r="E93" s="268" t="str">
        <f t="shared" si="64"/>
        <v>2</v>
      </c>
      <c r="F93" s="268" t="str">
        <f t="shared" si="64"/>
        <v/>
      </c>
      <c r="G93" s="268" t="str">
        <f t="shared" si="64"/>
        <v/>
      </c>
      <c r="H93" s="268" t="str">
        <f t="shared" si="64"/>
        <v/>
      </c>
      <c r="I93" s="268" t="str">
        <f t="shared" si="64"/>
        <v/>
      </c>
      <c r="J93" s="268" t="str">
        <f t="shared" si="64"/>
        <v/>
      </c>
      <c r="K93" s="268" t="str">
        <f t="shared" si="64"/>
        <v/>
      </c>
      <c r="L93" s="268" t="str">
        <f t="shared" si="64"/>
        <v>2</v>
      </c>
      <c r="M93" s="268" t="str">
        <f t="shared" si="64"/>
        <v/>
      </c>
      <c r="N93" s="268" t="str">
        <f t="shared" si="64"/>
        <v/>
      </c>
      <c r="O93" s="268" t="str">
        <f t="shared" si="64"/>
        <v/>
      </c>
      <c r="P93" s="268" t="str">
        <f t="shared" si="64"/>
        <v/>
      </c>
      <c r="Q93" s="268" t="str">
        <f t="shared" si="64"/>
        <v/>
      </c>
      <c r="R93" s="268" t="str">
        <f t="shared" si="64"/>
        <v/>
      </c>
      <c r="S93" s="268" t="str">
        <f t="shared" si="61"/>
        <v/>
      </c>
      <c r="T93" s="268" t="str">
        <f t="shared" si="61"/>
        <v/>
      </c>
      <c r="U93" s="268" t="str">
        <f t="shared" si="61"/>
        <v/>
      </c>
      <c r="V93" s="268" t="str">
        <f t="shared" si="61"/>
        <v/>
      </c>
      <c r="W93" s="268" t="str">
        <f t="shared" si="61"/>
        <v/>
      </c>
      <c r="X93" s="268" t="str">
        <f t="shared" si="61"/>
        <v/>
      </c>
      <c r="Y93" s="268" t="str">
        <f t="shared" si="61"/>
        <v/>
      </c>
      <c r="Z93" s="268" t="str">
        <f t="shared" si="61"/>
        <v/>
      </c>
      <c r="AA93" s="268" t="str">
        <f t="shared" si="61"/>
        <v/>
      </c>
      <c r="AB93" s="268" t="str">
        <f t="shared" si="61"/>
        <v/>
      </c>
      <c r="AC93" s="268" t="str">
        <f t="shared" si="61"/>
        <v/>
      </c>
      <c r="AD93" s="268" t="str">
        <f t="shared" si="61"/>
        <v/>
      </c>
      <c r="AE93" s="268" t="str">
        <f t="shared" si="61"/>
        <v/>
      </c>
      <c r="AF93" s="268" t="str">
        <f t="shared" si="61"/>
        <v/>
      </c>
      <c r="AG93" s="169" t="str">
        <f t="shared" si="61"/>
        <v/>
      </c>
      <c r="AI93" s="166">
        <f t="shared" si="47"/>
        <v>0</v>
      </c>
      <c r="AJ93" s="166">
        <f t="shared" si="62"/>
        <v>2</v>
      </c>
      <c r="AK93" s="166">
        <f t="shared" si="62"/>
        <v>0</v>
      </c>
      <c r="AL93" s="167">
        <f t="shared" si="18"/>
        <v>2</v>
      </c>
    </row>
    <row r="94" spans="2:38" ht="13.5" customHeight="1">
      <c r="B94" s="269" t="s">
        <v>159</v>
      </c>
      <c r="C94" s="268" t="str">
        <f t="shared" si="64"/>
        <v/>
      </c>
      <c r="D94" s="268" t="str">
        <f t="shared" si="61"/>
        <v/>
      </c>
      <c r="E94" s="268" t="str">
        <f t="shared" si="61"/>
        <v/>
      </c>
      <c r="F94" s="268" t="str">
        <f t="shared" si="61"/>
        <v>2</v>
      </c>
      <c r="G94" s="268" t="str">
        <f t="shared" si="61"/>
        <v/>
      </c>
      <c r="H94" s="268" t="str">
        <f t="shared" si="61"/>
        <v/>
      </c>
      <c r="I94" s="268" t="str">
        <f t="shared" si="61"/>
        <v/>
      </c>
      <c r="J94" s="268" t="str">
        <f t="shared" si="61"/>
        <v/>
      </c>
      <c r="K94" s="268" t="str">
        <f t="shared" si="61"/>
        <v/>
      </c>
      <c r="L94" s="268" t="str">
        <f t="shared" si="61"/>
        <v/>
      </c>
      <c r="M94" s="268" t="str">
        <f t="shared" si="61"/>
        <v>2</v>
      </c>
      <c r="N94" s="268" t="str">
        <f t="shared" si="61"/>
        <v/>
      </c>
      <c r="O94" s="268" t="str">
        <f t="shared" si="61"/>
        <v/>
      </c>
      <c r="P94" s="268" t="str">
        <f t="shared" si="61"/>
        <v/>
      </c>
      <c r="Q94" s="268" t="str">
        <f t="shared" si="61"/>
        <v/>
      </c>
      <c r="R94" s="268" t="str">
        <f t="shared" si="61"/>
        <v/>
      </c>
      <c r="S94" s="268" t="str">
        <f t="shared" si="61"/>
        <v/>
      </c>
      <c r="T94" s="268" t="str">
        <f t="shared" si="61"/>
        <v/>
      </c>
      <c r="U94" s="268" t="str">
        <f t="shared" si="61"/>
        <v/>
      </c>
      <c r="V94" s="268" t="str">
        <f t="shared" si="61"/>
        <v/>
      </c>
      <c r="W94" s="268" t="str">
        <f t="shared" si="61"/>
        <v/>
      </c>
      <c r="X94" s="268" t="str">
        <f t="shared" si="61"/>
        <v/>
      </c>
      <c r="Y94" s="268" t="str">
        <f t="shared" si="61"/>
        <v/>
      </c>
      <c r="Z94" s="268" t="str">
        <f t="shared" si="61"/>
        <v/>
      </c>
      <c r="AA94" s="268" t="str">
        <f t="shared" si="61"/>
        <v/>
      </c>
      <c r="AB94" s="268" t="str">
        <f t="shared" si="61"/>
        <v/>
      </c>
      <c r="AC94" s="268" t="str">
        <f t="shared" si="61"/>
        <v/>
      </c>
      <c r="AD94" s="268" t="str">
        <f t="shared" si="61"/>
        <v/>
      </c>
      <c r="AE94" s="268" t="str">
        <f t="shared" si="61"/>
        <v/>
      </c>
      <c r="AF94" s="268" t="str">
        <f t="shared" si="61"/>
        <v/>
      </c>
      <c r="AG94" s="169" t="str">
        <f t="shared" si="61"/>
        <v/>
      </c>
      <c r="AI94" s="166">
        <f t="shared" si="47"/>
        <v>0</v>
      </c>
      <c r="AJ94" s="166">
        <f t="shared" si="62"/>
        <v>2</v>
      </c>
      <c r="AK94" s="166">
        <f t="shared" si="62"/>
        <v>0</v>
      </c>
      <c r="AL94" s="167">
        <f t="shared" si="18"/>
        <v>2</v>
      </c>
    </row>
    <row r="95" spans="2:38" ht="13.5" customHeight="1">
      <c r="B95" s="269" t="s">
        <v>160</v>
      </c>
      <c r="C95" s="268" t="str">
        <f t="shared" si="64"/>
        <v/>
      </c>
      <c r="D95" s="268" t="str">
        <f t="shared" si="61"/>
        <v/>
      </c>
      <c r="E95" s="268" t="str">
        <f t="shared" si="61"/>
        <v/>
      </c>
      <c r="F95" s="268" t="str">
        <f t="shared" si="61"/>
        <v/>
      </c>
      <c r="G95" s="268" t="str">
        <f t="shared" si="61"/>
        <v>2</v>
      </c>
      <c r="H95" s="268" t="str">
        <f t="shared" si="61"/>
        <v/>
      </c>
      <c r="I95" s="268" t="str">
        <f t="shared" si="61"/>
        <v/>
      </c>
      <c r="J95" s="268" t="str">
        <f t="shared" si="61"/>
        <v/>
      </c>
      <c r="K95" s="268" t="str">
        <f t="shared" si="61"/>
        <v/>
      </c>
      <c r="L95" s="268" t="str">
        <f t="shared" si="61"/>
        <v/>
      </c>
      <c r="M95" s="268" t="str">
        <f t="shared" si="61"/>
        <v/>
      </c>
      <c r="N95" s="268" t="str">
        <f t="shared" si="61"/>
        <v>2</v>
      </c>
      <c r="O95" s="268" t="str">
        <f t="shared" si="61"/>
        <v/>
      </c>
      <c r="P95" s="268" t="str">
        <f t="shared" si="61"/>
        <v/>
      </c>
      <c r="Q95" s="268" t="str">
        <f t="shared" si="61"/>
        <v/>
      </c>
      <c r="R95" s="268" t="str">
        <f t="shared" si="61"/>
        <v/>
      </c>
      <c r="S95" s="268" t="str">
        <f t="shared" si="61"/>
        <v/>
      </c>
      <c r="T95" s="268" t="str">
        <f t="shared" si="61"/>
        <v/>
      </c>
      <c r="U95" s="268" t="str">
        <f t="shared" si="61"/>
        <v/>
      </c>
      <c r="V95" s="268" t="str">
        <f t="shared" si="61"/>
        <v/>
      </c>
      <c r="W95" s="268" t="str">
        <f t="shared" si="61"/>
        <v/>
      </c>
      <c r="X95" s="268" t="str">
        <f t="shared" si="61"/>
        <v/>
      </c>
      <c r="Y95" s="268" t="str">
        <f t="shared" si="61"/>
        <v/>
      </c>
      <c r="Z95" s="268" t="str">
        <f t="shared" si="61"/>
        <v/>
      </c>
      <c r="AA95" s="268" t="str">
        <f t="shared" si="61"/>
        <v/>
      </c>
      <c r="AB95" s="268" t="str">
        <f t="shared" si="61"/>
        <v/>
      </c>
      <c r="AC95" s="268" t="str">
        <f t="shared" si="61"/>
        <v/>
      </c>
      <c r="AD95" s="268" t="str">
        <f t="shared" si="61"/>
        <v/>
      </c>
      <c r="AE95" s="268" t="str">
        <f t="shared" si="61"/>
        <v/>
      </c>
      <c r="AF95" s="268" t="str">
        <f t="shared" si="61"/>
        <v/>
      </c>
      <c r="AG95" s="169" t="str">
        <f t="shared" si="61"/>
        <v/>
      </c>
      <c r="AI95" s="166">
        <f t="shared" si="47"/>
        <v>0</v>
      </c>
      <c r="AJ95" s="166">
        <f t="shared" si="62"/>
        <v>2</v>
      </c>
      <c r="AK95" s="166">
        <f t="shared" si="62"/>
        <v>0</v>
      </c>
      <c r="AL95" s="167">
        <f t="shared" si="18"/>
        <v>2</v>
      </c>
    </row>
    <row r="96" spans="2:38" ht="13.5" customHeight="1">
      <c r="B96" s="269" t="s">
        <v>161</v>
      </c>
      <c r="C96" s="268" t="str">
        <f t="shared" si="64"/>
        <v/>
      </c>
      <c r="D96" s="268" t="str">
        <f t="shared" si="61"/>
        <v/>
      </c>
      <c r="E96" s="268" t="str">
        <f t="shared" si="61"/>
        <v/>
      </c>
      <c r="F96" s="268" t="str">
        <f t="shared" si="61"/>
        <v/>
      </c>
      <c r="G96" s="268" t="str">
        <f t="shared" si="61"/>
        <v/>
      </c>
      <c r="H96" s="268" t="str">
        <f t="shared" si="61"/>
        <v>2</v>
      </c>
      <c r="I96" s="268" t="str">
        <f t="shared" si="61"/>
        <v/>
      </c>
      <c r="J96" s="268" t="str">
        <f t="shared" si="61"/>
        <v/>
      </c>
      <c r="K96" s="268" t="str">
        <f t="shared" si="61"/>
        <v/>
      </c>
      <c r="L96" s="268" t="str">
        <f t="shared" si="61"/>
        <v/>
      </c>
      <c r="M96" s="268" t="str">
        <f t="shared" si="61"/>
        <v/>
      </c>
      <c r="N96" s="268" t="str">
        <f t="shared" si="61"/>
        <v/>
      </c>
      <c r="O96" s="268" t="str">
        <f t="shared" si="61"/>
        <v/>
      </c>
      <c r="P96" s="268" t="str">
        <f t="shared" si="61"/>
        <v/>
      </c>
      <c r="Q96" s="268" t="str">
        <f t="shared" si="61"/>
        <v/>
      </c>
      <c r="R96" s="268" t="str">
        <f t="shared" si="61"/>
        <v/>
      </c>
      <c r="S96" s="268" t="str">
        <f t="shared" si="61"/>
        <v/>
      </c>
      <c r="T96" s="268" t="str">
        <f t="shared" si="61"/>
        <v/>
      </c>
      <c r="U96" s="268" t="str">
        <f t="shared" si="61"/>
        <v/>
      </c>
      <c r="V96" s="268" t="str">
        <f t="shared" si="61"/>
        <v/>
      </c>
      <c r="W96" s="268" t="str">
        <f t="shared" si="61"/>
        <v/>
      </c>
      <c r="X96" s="268" t="str">
        <f t="shared" si="61"/>
        <v/>
      </c>
      <c r="Y96" s="268" t="str">
        <f t="shared" si="61"/>
        <v/>
      </c>
      <c r="Z96" s="268" t="str">
        <f t="shared" si="61"/>
        <v/>
      </c>
      <c r="AA96" s="268" t="str">
        <f t="shared" si="61"/>
        <v/>
      </c>
      <c r="AB96" s="268" t="str">
        <f t="shared" si="61"/>
        <v/>
      </c>
      <c r="AC96" s="268" t="str">
        <f t="shared" si="61"/>
        <v/>
      </c>
      <c r="AD96" s="268" t="str">
        <f t="shared" si="61"/>
        <v/>
      </c>
      <c r="AE96" s="268" t="str">
        <f t="shared" si="61"/>
        <v/>
      </c>
      <c r="AF96" s="268" t="str">
        <f t="shared" si="61"/>
        <v/>
      </c>
      <c r="AG96" s="169" t="str">
        <f t="shared" si="61"/>
        <v/>
      </c>
      <c r="AI96" s="166">
        <f t="shared" si="47"/>
        <v>0</v>
      </c>
      <c r="AJ96" s="166">
        <f t="shared" si="62"/>
        <v>1</v>
      </c>
      <c r="AK96" s="166">
        <f t="shared" si="62"/>
        <v>0</v>
      </c>
      <c r="AL96" s="167">
        <f t="shared" si="18"/>
        <v>1</v>
      </c>
    </row>
    <row r="97" spans="2:38" ht="12">
      <c r="C97" s="253"/>
    </row>
    <row r="98" spans="2:38" ht="12">
      <c r="B98" s="253" t="str">
        <f>B164</f>
        <v>ABRIL</v>
      </c>
      <c r="C98" s="253" t="str">
        <f>C164</f>
        <v>X 1</v>
      </c>
      <c r="D98" s="253" t="str">
        <f t="shared" ref="D98:AF98" si="65">D164</f>
        <v>J 2</v>
      </c>
      <c r="E98" s="253" t="str">
        <f t="shared" si="65"/>
        <v>V 3</v>
      </c>
      <c r="F98" s="253" t="str">
        <f t="shared" si="65"/>
        <v>S 4</v>
      </c>
      <c r="G98" s="253" t="str">
        <f t="shared" si="65"/>
        <v>D 5</v>
      </c>
      <c r="H98" s="253" t="str">
        <f t="shared" si="65"/>
        <v>L 6</v>
      </c>
      <c r="I98" s="253" t="str">
        <f t="shared" si="65"/>
        <v>M 7</v>
      </c>
      <c r="J98" s="253" t="str">
        <f t="shared" si="65"/>
        <v>X 8</v>
      </c>
      <c r="K98" s="253" t="str">
        <f t="shared" si="65"/>
        <v>J 9</v>
      </c>
      <c r="L98" s="253" t="str">
        <f t="shared" si="65"/>
        <v>V 10</v>
      </c>
      <c r="M98" s="253" t="str">
        <f t="shared" si="65"/>
        <v>S 11</v>
      </c>
      <c r="N98" s="253" t="str">
        <f t="shared" si="65"/>
        <v>D 12</v>
      </c>
      <c r="O98" s="253" t="str">
        <f t="shared" si="65"/>
        <v>L 13</v>
      </c>
      <c r="P98" s="253" t="str">
        <f t="shared" si="65"/>
        <v>M 14</v>
      </c>
      <c r="Q98" s="253" t="str">
        <f t="shared" si="65"/>
        <v>X 15</v>
      </c>
      <c r="R98" s="253" t="str">
        <f t="shared" si="65"/>
        <v>J 16</v>
      </c>
      <c r="S98" s="253" t="str">
        <f t="shared" si="65"/>
        <v>V 17</v>
      </c>
      <c r="T98" s="253" t="str">
        <f t="shared" si="65"/>
        <v>S 18</v>
      </c>
      <c r="U98" s="253" t="str">
        <f t="shared" si="65"/>
        <v>D 19</v>
      </c>
      <c r="V98" s="253" t="str">
        <f t="shared" si="65"/>
        <v>L 20</v>
      </c>
      <c r="W98" s="253" t="str">
        <f t="shared" si="65"/>
        <v>M 21</v>
      </c>
      <c r="X98" s="253" t="str">
        <f t="shared" si="65"/>
        <v>X 22</v>
      </c>
      <c r="Y98" s="253" t="str">
        <f t="shared" si="65"/>
        <v>J 23</v>
      </c>
      <c r="Z98" s="253" t="str">
        <f t="shared" si="65"/>
        <v>V 24</v>
      </c>
      <c r="AA98" s="253" t="str">
        <f t="shared" si="65"/>
        <v>S 25</v>
      </c>
      <c r="AB98" s="253" t="str">
        <f t="shared" si="65"/>
        <v>D 26</v>
      </c>
      <c r="AC98" s="253" t="str">
        <f t="shared" si="65"/>
        <v>L 27</v>
      </c>
      <c r="AD98" s="253" t="str">
        <f t="shared" si="65"/>
        <v>M 28</v>
      </c>
      <c r="AE98" s="253" t="str">
        <f t="shared" si="65"/>
        <v>X 29</v>
      </c>
      <c r="AF98" s="253" t="str">
        <f t="shared" si="65"/>
        <v>J 30</v>
      </c>
    </row>
    <row r="99" spans="2:38" ht="12">
      <c r="B99" s="268"/>
      <c r="C99" s="268" t="str">
        <f>IF(AND(OR(C165="1",C165="2",C165="3"),C166&lt;&gt;"F",C167&lt;&gt;"VAC"),C165,"")</f>
        <v/>
      </c>
      <c r="D99" s="268" t="str">
        <f t="shared" ref="D99:AF99" si="66">IF(AND(OR(D165="1",D165="2",D165="3"),D166&lt;&gt;"F",D167&lt;&gt;"VAC"),D165,"")</f>
        <v/>
      </c>
      <c r="E99" s="268" t="str">
        <f t="shared" si="66"/>
        <v/>
      </c>
      <c r="F99" s="268" t="str">
        <f t="shared" si="66"/>
        <v/>
      </c>
      <c r="G99" s="268" t="str">
        <f t="shared" si="66"/>
        <v/>
      </c>
      <c r="H99" s="268" t="str">
        <f t="shared" si="66"/>
        <v/>
      </c>
      <c r="I99" s="268" t="str">
        <f t="shared" si="66"/>
        <v/>
      </c>
      <c r="J99" s="268" t="str">
        <f t="shared" si="66"/>
        <v/>
      </c>
      <c r="K99" s="268" t="str">
        <f t="shared" si="66"/>
        <v/>
      </c>
      <c r="L99" s="268" t="str">
        <f t="shared" si="66"/>
        <v/>
      </c>
      <c r="M99" s="268" t="str">
        <f t="shared" si="66"/>
        <v/>
      </c>
      <c r="N99" s="268" t="str">
        <f t="shared" si="66"/>
        <v/>
      </c>
      <c r="O99" s="268" t="str">
        <f t="shared" si="66"/>
        <v/>
      </c>
      <c r="P99" s="268" t="str">
        <f t="shared" si="66"/>
        <v/>
      </c>
      <c r="Q99" s="268" t="str">
        <f t="shared" si="66"/>
        <v/>
      </c>
      <c r="R99" s="268" t="str">
        <f t="shared" si="66"/>
        <v/>
      </c>
      <c r="S99" s="268" t="str">
        <f t="shared" si="66"/>
        <v/>
      </c>
      <c r="T99" s="268" t="str">
        <f t="shared" si="66"/>
        <v/>
      </c>
      <c r="U99" s="268" t="str">
        <f t="shared" si="66"/>
        <v/>
      </c>
      <c r="V99" s="268" t="str">
        <f t="shared" si="66"/>
        <v/>
      </c>
      <c r="W99" s="268" t="str">
        <f t="shared" si="66"/>
        <v/>
      </c>
      <c r="X99" s="268" t="str">
        <f t="shared" si="66"/>
        <v/>
      </c>
      <c r="Y99" s="268" t="str">
        <f t="shared" si="66"/>
        <v/>
      </c>
      <c r="Z99" s="268" t="str">
        <f t="shared" si="66"/>
        <v/>
      </c>
      <c r="AA99" s="268" t="str">
        <f t="shared" si="66"/>
        <v/>
      </c>
      <c r="AB99" s="268" t="str">
        <f t="shared" si="66"/>
        <v/>
      </c>
      <c r="AC99" s="268" t="str">
        <f t="shared" si="66"/>
        <v/>
      </c>
      <c r="AD99" s="268" t="str">
        <f t="shared" si="66"/>
        <v/>
      </c>
      <c r="AE99" s="268" t="str">
        <f t="shared" si="66"/>
        <v/>
      </c>
      <c r="AF99" s="268" t="str">
        <f t="shared" si="66"/>
        <v/>
      </c>
    </row>
    <row r="100" spans="2:38" ht="13.5" customHeight="1">
      <c r="B100" s="269" t="s">
        <v>156</v>
      </c>
      <c r="C100" s="268" t="str">
        <f>LEFT(C98,1)</f>
        <v>X</v>
      </c>
      <c r="D100" s="268" t="str">
        <f t="shared" ref="D100:AF100" si="67">LEFT(D98,1)</f>
        <v>J</v>
      </c>
      <c r="E100" s="268" t="str">
        <f t="shared" si="67"/>
        <v>V</v>
      </c>
      <c r="F100" s="268" t="str">
        <f t="shared" si="67"/>
        <v>S</v>
      </c>
      <c r="G100" s="268" t="str">
        <f t="shared" si="67"/>
        <v>D</v>
      </c>
      <c r="H100" s="268" t="str">
        <f t="shared" si="67"/>
        <v>L</v>
      </c>
      <c r="I100" s="268" t="str">
        <f t="shared" si="67"/>
        <v>M</v>
      </c>
      <c r="J100" s="268" t="str">
        <f t="shared" si="67"/>
        <v>X</v>
      </c>
      <c r="K100" s="268" t="str">
        <f t="shared" si="67"/>
        <v>J</v>
      </c>
      <c r="L100" s="268" t="str">
        <f t="shared" si="67"/>
        <v>V</v>
      </c>
      <c r="M100" s="268" t="str">
        <f t="shared" si="67"/>
        <v>S</v>
      </c>
      <c r="N100" s="268" t="str">
        <f t="shared" si="67"/>
        <v>D</v>
      </c>
      <c r="O100" s="268" t="str">
        <f t="shared" si="67"/>
        <v>L</v>
      </c>
      <c r="P100" s="268" t="str">
        <f t="shared" si="67"/>
        <v>M</v>
      </c>
      <c r="Q100" s="268" t="str">
        <f t="shared" si="67"/>
        <v>X</v>
      </c>
      <c r="R100" s="268" t="str">
        <f t="shared" si="67"/>
        <v>J</v>
      </c>
      <c r="S100" s="268" t="str">
        <f t="shared" si="67"/>
        <v>V</v>
      </c>
      <c r="T100" s="268" t="str">
        <f t="shared" si="67"/>
        <v>S</v>
      </c>
      <c r="U100" s="268" t="str">
        <f t="shared" si="67"/>
        <v>D</v>
      </c>
      <c r="V100" s="268" t="str">
        <f t="shared" si="67"/>
        <v>L</v>
      </c>
      <c r="W100" s="268" t="str">
        <f t="shared" si="67"/>
        <v>M</v>
      </c>
      <c r="X100" s="268" t="str">
        <f t="shared" si="67"/>
        <v>X</v>
      </c>
      <c r="Y100" s="268" t="str">
        <f t="shared" si="67"/>
        <v>J</v>
      </c>
      <c r="Z100" s="268" t="str">
        <f t="shared" si="67"/>
        <v>V</v>
      </c>
      <c r="AA100" s="268" t="str">
        <f t="shared" si="67"/>
        <v>S</v>
      </c>
      <c r="AB100" s="268" t="str">
        <f t="shared" si="67"/>
        <v>D</v>
      </c>
      <c r="AC100" s="268" t="str">
        <f t="shared" si="67"/>
        <v>L</v>
      </c>
      <c r="AD100" s="268" t="str">
        <f t="shared" si="67"/>
        <v>M</v>
      </c>
      <c r="AE100" s="268" t="str">
        <f t="shared" si="67"/>
        <v>X</v>
      </c>
      <c r="AF100" s="268" t="str">
        <f t="shared" si="67"/>
        <v>J</v>
      </c>
      <c r="AG100" s="166"/>
      <c r="AI100" s="170">
        <f t="shared" ref="AI100:AK100" si="68">SUM(AI101:AI105)</f>
        <v>0</v>
      </c>
      <c r="AJ100" s="170">
        <f t="shared" si="68"/>
        <v>0</v>
      </c>
      <c r="AK100" s="170">
        <f t="shared" si="68"/>
        <v>0</v>
      </c>
    </row>
    <row r="101" spans="2:38" ht="13.5" customHeight="1">
      <c r="B101" s="269" t="s">
        <v>157</v>
      </c>
      <c r="C101" s="268" t="str">
        <f>IF(AND(OR(C$99="1",C$99="2",C$99="3"),C$100=$B101),C$99,"")</f>
        <v/>
      </c>
      <c r="D101" s="268" t="str">
        <f t="shared" ref="D101:AF105" si="69">IF(AND(OR(D$99="1",D$99="2",D$99="3"),D$100=$B101),D$99,"")</f>
        <v/>
      </c>
      <c r="E101" s="268" t="str">
        <f t="shared" si="69"/>
        <v/>
      </c>
      <c r="F101" s="268" t="str">
        <f t="shared" si="69"/>
        <v/>
      </c>
      <c r="G101" s="268" t="str">
        <f t="shared" si="69"/>
        <v/>
      </c>
      <c r="H101" s="268" t="str">
        <f t="shared" si="69"/>
        <v/>
      </c>
      <c r="I101" s="268" t="str">
        <f t="shared" si="69"/>
        <v/>
      </c>
      <c r="J101" s="268" t="str">
        <f t="shared" si="69"/>
        <v/>
      </c>
      <c r="K101" s="268" t="str">
        <f t="shared" si="69"/>
        <v/>
      </c>
      <c r="L101" s="268" t="str">
        <f t="shared" si="69"/>
        <v/>
      </c>
      <c r="M101" s="268" t="str">
        <f t="shared" si="69"/>
        <v/>
      </c>
      <c r="N101" s="268" t="str">
        <f t="shared" si="69"/>
        <v/>
      </c>
      <c r="O101" s="268" t="str">
        <f t="shared" si="69"/>
        <v/>
      </c>
      <c r="P101" s="268" t="str">
        <f t="shared" si="69"/>
        <v/>
      </c>
      <c r="Q101" s="268" t="str">
        <f t="shared" si="69"/>
        <v/>
      </c>
      <c r="R101" s="268" t="str">
        <f t="shared" si="69"/>
        <v/>
      </c>
      <c r="S101" s="268" t="str">
        <f t="shared" si="69"/>
        <v/>
      </c>
      <c r="T101" s="268" t="str">
        <f t="shared" si="69"/>
        <v/>
      </c>
      <c r="U101" s="268" t="str">
        <f t="shared" si="69"/>
        <v/>
      </c>
      <c r="V101" s="268" t="str">
        <f t="shared" si="69"/>
        <v/>
      </c>
      <c r="W101" s="268" t="str">
        <f t="shared" si="69"/>
        <v/>
      </c>
      <c r="X101" s="268" t="str">
        <f t="shared" si="69"/>
        <v/>
      </c>
      <c r="Y101" s="268" t="str">
        <f t="shared" si="69"/>
        <v/>
      </c>
      <c r="Z101" s="268" t="str">
        <f t="shared" si="69"/>
        <v/>
      </c>
      <c r="AA101" s="268" t="str">
        <f t="shared" si="69"/>
        <v/>
      </c>
      <c r="AB101" s="268" t="str">
        <f t="shared" si="69"/>
        <v/>
      </c>
      <c r="AC101" s="268" t="str">
        <f t="shared" si="69"/>
        <v/>
      </c>
      <c r="AD101" s="268" t="str">
        <f t="shared" si="69"/>
        <v/>
      </c>
      <c r="AE101" s="268" t="str">
        <f t="shared" si="69"/>
        <v/>
      </c>
      <c r="AF101" s="268" t="str">
        <f t="shared" si="69"/>
        <v/>
      </c>
      <c r="AG101" s="166"/>
      <c r="AI101" s="166">
        <f t="shared" ref="AI101" si="70">COUNTIF($C101:$AG101,AI$34)</f>
        <v>0</v>
      </c>
      <c r="AJ101" s="166">
        <f t="shared" si="62"/>
        <v>0</v>
      </c>
      <c r="AK101" s="166">
        <f t="shared" si="62"/>
        <v>0</v>
      </c>
      <c r="AL101" s="167">
        <f t="shared" ref="AL101" si="71">SUM(AI101:AK101)</f>
        <v>0</v>
      </c>
    </row>
    <row r="102" spans="2:38" ht="13.5" customHeight="1">
      <c r="B102" s="269" t="s">
        <v>158</v>
      </c>
      <c r="C102" s="268" t="str">
        <f t="shared" ref="C102:R105" si="72">IF(AND(OR(C$99="1",C$99="2",C$99="3"),C$100=$B102),C$99,"")</f>
        <v/>
      </c>
      <c r="D102" s="268" t="str">
        <f t="shared" si="72"/>
        <v/>
      </c>
      <c r="E102" s="268" t="str">
        <f t="shared" si="72"/>
        <v/>
      </c>
      <c r="F102" s="268" t="str">
        <f t="shared" si="72"/>
        <v/>
      </c>
      <c r="G102" s="268" t="str">
        <f t="shared" si="72"/>
        <v/>
      </c>
      <c r="H102" s="268" t="str">
        <f t="shared" si="72"/>
        <v/>
      </c>
      <c r="I102" s="268" t="str">
        <f t="shared" si="72"/>
        <v/>
      </c>
      <c r="J102" s="268" t="str">
        <f t="shared" si="72"/>
        <v/>
      </c>
      <c r="K102" s="268" t="str">
        <f t="shared" si="72"/>
        <v/>
      </c>
      <c r="L102" s="268" t="str">
        <f t="shared" si="72"/>
        <v/>
      </c>
      <c r="M102" s="268" t="str">
        <f t="shared" si="72"/>
        <v/>
      </c>
      <c r="N102" s="268" t="str">
        <f t="shared" si="72"/>
        <v/>
      </c>
      <c r="O102" s="268" t="str">
        <f t="shared" si="72"/>
        <v/>
      </c>
      <c r="P102" s="268" t="str">
        <f t="shared" si="72"/>
        <v/>
      </c>
      <c r="Q102" s="268" t="str">
        <f t="shared" si="72"/>
        <v/>
      </c>
      <c r="R102" s="268" t="str">
        <f t="shared" si="72"/>
        <v/>
      </c>
      <c r="S102" s="268" t="str">
        <f t="shared" si="69"/>
        <v/>
      </c>
      <c r="T102" s="268" t="str">
        <f t="shared" si="69"/>
        <v/>
      </c>
      <c r="U102" s="268" t="str">
        <f t="shared" si="69"/>
        <v/>
      </c>
      <c r="V102" s="268" t="str">
        <f t="shared" si="69"/>
        <v/>
      </c>
      <c r="W102" s="268" t="str">
        <f t="shared" si="69"/>
        <v/>
      </c>
      <c r="X102" s="268" t="str">
        <f t="shared" si="69"/>
        <v/>
      </c>
      <c r="Y102" s="268" t="str">
        <f t="shared" si="69"/>
        <v/>
      </c>
      <c r="Z102" s="268" t="str">
        <f t="shared" si="69"/>
        <v/>
      </c>
      <c r="AA102" s="268" t="str">
        <f t="shared" si="69"/>
        <v/>
      </c>
      <c r="AB102" s="268" t="str">
        <f t="shared" si="69"/>
        <v/>
      </c>
      <c r="AC102" s="268" t="str">
        <f t="shared" si="69"/>
        <v/>
      </c>
      <c r="AD102" s="268" t="str">
        <f t="shared" si="69"/>
        <v/>
      </c>
      <c r="AE102" s="268" t="str">
        <f t="shared" si="69"/>
        <v/>
      </c>
      <c r="AF102" s="268" t="str">
        <f t="shared" si="69"/>
        <v/>
      </c>
      <c r="AG102" s="166"/>
      <c r="AI102" s="166">
        <f t="shared" si="47"/>
        <v>0</v>
      </c>
      <c r="AJ102" s="166">
        <f t="shared" si="62"/>
        <v>0</v>
      </c>
      <c r="AK102" s="166">
        <f t="shared" si="62"/>
        <v>0</v>
      </c>
      <c r="AL102" s="167">
        <f t="shared" si="18"/>
        <v>0</v>
      </c>
    </row>
    <row r="103" spans="2:38" ht="13.5" customHeight="1">
      <c r="B103" s="269" t="s">
        <v>159</v>
      </c>
      <c r="C103" s="268" t="str">
        <f t="shared" si="72"/>
        <v/>
      </c>
      <c r="D103" s="268" t="str">
        <f t="shared" si="69"/>
        <v/>
      </c>
      <c r="E103" s="268" t="str">
        <f t="shared" si="69"/>
        <v/>
      </c>
      <c r="F103" s="268" t="str">
        <f t="shared" si="69"/>
        <v/>
      </c>
      <c r="G103" s="268" t="str">
        <f t="shared" si="69"/>
        <v/>
      </c>
      <c r="H103" s="268" t="str">
        <f t="shared" si="69"/>
        <v/>
      </c>
      <c r="I103" s="268" t="str">
        <f t="shared" si="69"/>
        <v/>
      </c>
      <c r="J103" s="268" t="str">
        <f t="shared" si="69"/>
        <v/>
      </c>
      <c r="K103" s="268" t="str">
        <f t="shared" si="69"/>
        <v/>
      </c>
      <c r="L103" s="268" t="str">
        <f t="shared" si="69"/>
        <v/>
      </c>
      <c r="M103" s="268" t="str">
        <f t="shared" si="69"/>
        <v/>
      </c>
      <c r="N103" s="268" t="str">
        <f t="shared" si="69"/>
        <v/>
      </c>
      <c r="O103" s="268" t="str">
        <f t="shared" si="69"/>
        <v/>
      </c>
      <c r="P103" s="268" t="str">
        <f t="shared" si="69"/>
        <v/>
      </c>
      <c r="Q103" s="268" t="str">
        <f t="shared" si="69"/>
        <v/>
      </c>
      <c r="R103" s="268" t="str">
        <f t="shared" si="69"/>
        <v/>
      </c>
      <c r="S103" s="268" t="str">
        <f t="shared" si="69"/>
        <v/>
      </c>
      <c r="T103" s="268" t="str">
        <f t="shared" si="69"/>
        <v/>
      </c>
      <c r="U103" s="268" t="str">
        <f t="shared" si="69"/>
        <v/>
      </c>
      <c r="V103" s="268" t="str">
        <f t="shared" si="69"/>
        <v/>
      </c>
      <c r="W103" s="268" t="str">
        <f t="shared" si="69"/>
        <v/>
      </c>
      <c r="X103" s="268" t="str">
        <f t="shared" si="69"/>
        <v/>
      </c>
      <c r="Y103" s="268" t="str">
        <f t="shared" si="69"/>
        <v/>
      </c>
      <c r="Z103" s="268" t="str">
        <f t="shared" si="69"/>
        <v/>
      </c>
      <c r="AA103" s="268" t="str">
        <f t="shared" si="69"/>
        <v/>
      </c>
      <c r="AB103" s="268" t="str">
        <f t="shared" si="69"/>
        <v/>
      </c>
      <c r="AC103" s="268" t="str">
        <f t="shared" si="69"/>
        <v/>
      </c>
      <c r="AD103" s="268" t="str">
        <f t="shared" si="69"/>
        <v/>
      </c>
      <c r="AE103" s="268" t="str">
        <f t="shared" si="69"/>
        <v/>
      </c>
      <c r="AF103" s="268" t="str">
        <f t="shared" si="69"/>
        <v/>
      </c>
      <c r="AG103" s="166"/>
      <c r="AI103" s="166">
        <f t="shared" si="47"/>
        <v>0</v>
      </c>
      <c r="AJ103" s="166">
        <f t="shared" si="62"/>
        <v>0</v>
      </c>
      <c r="AK103" s="166">
        <f t="shared" si="62"/>
        <v>0</v>
      </c>
      <c r="AL103" s="167">
        <f t="shared" ref="AL103:AL123" si="73">SUM(AI103:AK103)</f>
        <v>0</v>
      </c>
    </row>
    <row r="104" spans="2:38" ht="13.5" customHeight="1">
      <c r="B104" s="269" t="s">
        <v>160</v>
      </c>
      <c r="C104" s="268" t="str">
        <f t="shared" si="72"/>
        <v/>
      </c>
      <c r="D104" s="268" t="str">
        <f t="shared" si="69"/>
        <v/>
      </c>
      <c r="E104" s="268" t="str">
        <f t="shared" si="69"/>
        <v/>
      </c>
      <c r="F104" s="268" t="str">
        <f t="shared" si="69"/>
        <v/>
      </c>
      <c r="G104" s="268" t="str">
        <f t="shared" si="69"/>
        <v/>
      </c>
      <c r="H104" s="268" t="str">
        <f t="shared" si="69"/>
        <v/>
      </c>
      <c r="I104" s="268" t="str">
        <f t="shared" si="69"/>
        <v/>
      </c>
      <c r="J104" s="268" t="str">
        <f t="shared" si="69"/>
        <v/>
      </c>
      <c r="K104" s="268" t="str">
        <f t="shared" si="69"/>
        <v/>
      </c>
      <c r="L104" s="268" t="str">
        <f t="shared" si="69"/>
        <v/>
      </c>
      <c r="M104" s="268" t="str">
        <f t="shared" si="69"/>
        <v/>
      </c>
      <c r="N104" s="268" t="str">
        <f t="shared" si="69"/>
        <v/>
      </c>
      <c r="O104" s="268" t="str">
        <f t="shared" si="69"/>
        <v/>
      </c>
      <c r="P104" s="268" t="str">
        <f t="shared" si="69"/>
        <v/>
      </c>
      <c r="Q104" s="268" t="str">
        <f t="shared" si="69"/>
        <v/>
      </c>
      <c r="R104" s="268" t="str">
        <f t="shared" si="69"/>
        <v/>
      </c>
      <c r="S104" s="268" t="str">
        <f t="shared" si="69"/>
        <v/>
      </c>
      <c r="T104" s="268" t="str">
        <f t="shared" si="69"/>
        <v/>
      </c>
      <c r="U104" s="268" t="str">
        <f t="shared" si="69"/>
        <v/>
      </c>
      <c r="V104" s="268" t="str">
        <f t="shared" si="69"/>
        <v/>
      </c>
      <c r="W104" s="268" t="str">
        <f t="shared" si="69"/>
        <v/>
      </c>
      <c r="X104" s="268" t="str">
        <f t="shared" si="69"/>
        <v/>
      </c>
      <c r="Y104" s="268" t="str">
        <f t="shared" si="69"/>
        <v/>
      </c>
      <c r="Z104" s="268" t="str">
        <f t="shared" si="69"/>
        <v/>
      </c>
      <c r="AA104" s="268" t="str">
        <f t="shared" si="69"/>
        <v/>
      </c>
      <c r="AB104" s="268" t="str">
        <f t="shared" si="69"/>
        <v/>
      </c>
      <c r="AC104" s="268" t="str">
        <f t="shared" si="69"/>
        <v/>
      </c>
      <c r="AD104" s="268" t="str">
        <f t="shared" si="69"/>
        <v/>
      </c>
      <c r="AE104" s="268" t="str">
        <f t="shared" si="69"/>
        <v/>
      </c>
      <c r="AF104" s="268" t="str">
        <f t="shared" si="69"/>
        <v/>
      </c>
      <c r="AG104" s="166"/>
      <c r="AI104" s="166">
        <f t="shared" si="47"/>
        <v>0</v>
      </c>
      <c r="AJ104" s="166">
        <f t="shared" si="62"/>
        <v>0</v>
      </c>
      <c r="AK104" s="166">
        <f t="shared" si="62"/>
        <v>0</v>
      </c>
      <c r="AL104" s="167">
        <f t="shared" si="73"/>
        <v>0</v>
      </c>
    </row>
    <row r="105" spans="2:38" ht="13.5" customHeight="1">
      <c r="B105" s="269" t="s">
        <v>161</v>
      </c>
      <c r="C105" s="268" t="str">
        <f t="shared" si="72"/>
        <v/>
      </c>
      <c r="D105" s="268" t="str">
        <f t="shared" si="69"/>
        <v/>
      </c>
      <c r="E105" s="268" t="str">
        <f t="shared" si="69"/>
        <v/>
      </c>
      <c r="F105" s="268" t="str">
        <f t="shared" si="69"/>
        <v/>
      </c>
      <c r="G105" s="268" t="str">
        <f t="shared" si="69"/>
        <v/>
      </c>
      <c r="H105" s="268" t="str">
        <f t="shared" si="69"/>
        <v/>
      </c>
      <c r="I105" s="268" t="str">
        <f t="shared" si="69"/>
        <v/>
      </c>
      <c r="J105" s="268" t="str">
        <f t="shared" si="69"/>
        <v/>
      </c>
      <c r="K105" s="268" t="str">
        <f t="shared" si="69"/>
        <v/>
      </c>
      <c r="L105" s="268" t="str">
        <f t="shared" si="69"/>
        <v/>
      </c>
      <c r="M105" s="268" t="str">
        <f t="shared" si="69"/>
        <v/>
      </c>
      <c r="N105" s="268" t="str">
        <f t="shared" si="69"/>
        <v/>
      </c>
      <c r="O105" s="268" t="str">
        <f t="shared" si="69"/>
        <v/>
      </c>
      <c r="P105" s="268" t="str">
        <f t="shared" si="69"/>
        <v/>
      </c>
      <c r="Q105" s="268" t="str">
        <f t="shared" si="69"/>
        <v/>
      </c>
      <c r="R105" s="268" t="str">
        <f t="shared" si="69"/>
        <v/>
      </c>
      <c r="S105" s="268" t="str">
        <f t="shared" si="69"/>
        <v/>
      </c>
      <c r="T105" s="268" t="str">
        <f t="shared" si="69"/>
        <v/>
      </c>
      <c r="U105" s="268" t="str">
        <f t="shared" si="69"/>
        <v/>
      </c>
      <c r="V105" s="268" t="str">
        <f t="shared" si="69"/>
        <v/>
      </c>
      <c r="W105" s="268" t="str">
        <f t="shared" si="69"/>
        <v/>
      </c>
      <c r="X105" s="268" t="str">
        <f t="shared" si="69"/>
        <v/>
      </c>
      <c r="Y105" s="268" t="str">
        <f t="shared" si="69"/>
        <v/>
      </c>
      <c r="Z105" s="268" t="str">
        <f t="shared" si="69"/>
        <v/>
      </c>
      <c r="AA105" s="268" t="str">
        <f t="shared" si="69"/>
        <v/>
      </c>
      <c r="AB105" s="268" t="str">
        <f t="shared" si="69"/>
        <v/>
      </c>
      <c r="AC105" s="268" t="str">
        <f t="shared" si="69"/>
        <v/>
      </c>
      <c r="AD105" s="268" t="str">
        <f t="shared" si="69"/>
        <v/>
      </c>
      <c r="AE105" s="268" t="str">
        <f t="shared" si="69"/>
        <v/>
      </c>
      <c r="AF105" s="268" t="str">
        <f t="shared" si="69"/>
        <v/>
      </c>
      <c r="AG105" s="166"/>
      <c r="AI105" s="166">
        <f t="shared" si="47"/>
        <v>0</v>
      </c>
      <c r="AJ105" s="166">
        <f t="shared" si="62"/>
        <v>0</v>
      </c>
      <c r="AK105" s="166">
        <f t="shared" si="62"/>
        <v>0</v>
      </c>
      <c r="AL105" s="167">
        <f t="shared" si="73"/>
        <v>0</v>
      </c>
    </row>
    <row r="106" spans="2:38" ht="12">
      <c r="C106" s="253"/>
    </row>
    <row r="107" spans="2:38" ht="12">
      <c r="B107" s="253" t="str">
        <f>B169</f>
        <v>MAYO</v>
      </c>
      <c r="C107" s="253" t="str">
        <f>C169</f>
        <v>V 1</v>
      </c>
      <c r="D107" s="253" t="str">
        <f t="shared" ref="D107:AG107" si="74">D169</f>
        <v>S 2</v>
      </c>
      <c r="E107" s="253" t="str">
        <f t="shared" si="74"/>
        <v>D 3</v>
      </c>
      <c r="F107" s="253" t="str">
        <f t="shared" si="74"/>
        <v>L 4</v>
      </c>
      <c r="G107" s="253" t="str">
        <f t="shared" si="74"/>
        <v>M 5</v>
      </c>
      <c r="H107" s="253" t="str">
        <f t="shared" si="74"/>
        <v>X 6</v>
      </c>
      <c r="I107" s="253" t="str">
        <f t="shared" si="74"/>
        <v>J 7</v>
      </c>
      <c r="J107" s="253" t="str">
        <f t="shared" si="74"/>
        <v>V 8</v>
      </c>
      <c r="K107" s="253" t="str">
        <f t="shared" si="74"/>
        <v>S 9</v>
      </c>
      <c r="L107" s="253" t="str">
        <f t="shared" si="74"/>
        <v>D 10</v>
      </c>
      <c r="M107" s="253" t="str">
        <f t="shared" si="74"/>
        <v>L 11</v>
      </c>
      <c r="N107" s="253" t="str">
        <f t="shared" si="74"/>
        <v>M 12</v>
      </c>
      <c r="O107" s="253" t="str">
        <f t="shared" si="74"/>
        <v>X 13</v>
      </c>
      <c r="P107" s="253" t="str">
        <f t="shared" si="74"/>
        <v>J 14</v>
      </c>
      <c r="Q107" s="253" t="str">
        <f t="shared" si="74"/>
        <v>V 15</v>
      </c>
      <c r="R107" s="253" t="str">
        <f t="shared" si="74"/>
        <v>S 16</v>
      </c>
      <c r="S107" s="253" t="str">
        <f t="shared" si="74"/>
        <v>D 17</v>
      </c>
      <c r="T107" s="253" t="str">
        <f t="shared" si="74"/>
        <v>L 18</v>
      </c>
      <c r="U107" s="253" t="str">
        <f t="shared" si="74"/>
        <v>M 19</v>
      </c>
      <c r="V107" s="253" t="str">
        <f t="shared" si="74"/>
        <v>X 20</v>
      </c>
      <c r="W107" s="253" t="str">
        <f t="shared" si="74"/>
        <v>J 21</v>
      </c>
      <c r="X107" s="253" t="str">
        <f t="shared" si="74"/>
        <v>V 22</v>
      </c>
      <c r="Y107" s="253" t="str">
        <f t="shared" si="74"/>
        <v>S 23</v>
      </c>
      <c r="Z107" s="253" t="str">
        <f t="shared" si="74"/>
        <v>D 24</v>
      </c>
      <c r="AA107" s="253" t="str">
        <f t="shared" si="74"/>
        <v>L 25</v>
      </c>
      <c r="AB107" s="253" t="str">
        <f t="shared" si="74"/>
        <v>M 26</v>
      </c>
      <c r="AC107" s="253" t="str">
        <f t="shared" si="74"/>
        <v>X 27</v>
      </c>
      <c r="AD107" s="253" t="str">
        <f t="shared" si="74"/>
        <v>J 28</v>
      </c>
      <c r="AE107" s="253" t="str">
        <f t="shared" si="74"/>
        <v>V 29</v>
      </c>
      <c r="AF107" s="253" t="str">
        <f t="shared" si="74"/>
        <v>S 30</v>
      </c>
      <c r="AG107" s="166" t="str">
        <f t="shared" si="74"/>
        <v>D 31</v>
      </c>
    </row>
    <row r="108" spans="2:38" ht="12">
      <c r="B108" s="268"/>
      <c r="C108" s="268" t="str">
        <f>IF(AND(OR(C170="1",C170="2",C170="3"),C171&lt;&gt;"F",C172&lt;&gt;"VAC"),C170,"")</f>
        <v/>
      </c>
      <c r="D108" s="268" t="str">
        <f t="shared" ref="D108:AG108" si="75">IF(AND(OR(D170="1",D170="2",D170="3"),D171&lt;&gt;"F",D172&lt;&gt;"VAC"),D170,"")</f>
        <v/>
      </c>
      <c r="E108" s="268" t="str">
        <f t="shared" si="75"/>
        <v/>
      </c>
      <c r="F108" s="268" t="str">
        <f t="shared" si="75"/>
        <v/>
      </c>
      <c r="G108" s="268" t="str">
        <f t="shared" si="75"/>
        <v/>
      </c>
      <c r="H108" s="268" t="str">
        <f t="shared" si="75"/>
        <v/>
      </c>
      <c r="I108" s="268" t="str">
        <f t="shared" si="75"/>
        <v/>
      </c>
      <c r="J108" s="268" t="str">
        <f t="shared" si="75"/>
        <v/>
      </c>
      <c r="K108" s="268" t="str">
        <f t="shared" si="75"/>
        <v/>
      </c>
      <c r="L108" s="268" t="str">
        <f t="shared" si="75"/>
        <v/>
      </c>
      <c r="M108" s="268" t="str">
        <f t="shared" si="75"/>
        <v/>
      </c>
      <c r="N108" s="268" t="str">
        <f t="shared" si="75"/>
        <v/>
      </c>
      <c r="O108" s="268" t="str">
        <f t="shared" si="75"/>
        <v/>
      </c>
      <c r="P108" s="268" t="str">
        <f t="shared" si="75"/>
        <v/>
      </c>
      <c r="Q108" s="268" t="str">
        <f t="shared" si="75"/>
        <v/>
      </c>
      <c r="R108" s="268" t="str">
        <f t="shared" si="75"/>
        <v/>
      </c>
      <c r="S108" s="268" t="str">
        <f t="shared" si="75"/>
        <v/>
      </c>
      <c r="T108" s="268" t="str">
        <f t="shared" si="75"/>
        <v/>
      </c>
      <c r="U108" s="268" t="str">
        <f t="shared" si="75"/>
        <v/>
      </c>
      <c r="V108" s="268" t="str">
        <f t="shared" si="75"/>
        <v/>
      </c>
      <c r="W108" s="268" t="str">
        <f t="shared" si="75"/>
        <v/>
      </c>
      <c r="X108" s="268" t="str">
        <f t="shared" si="75"/>
        <v/>
      </c>
      <c r="Y108" s="268" t="str">
        <f t="shared" si="75"/>
        <v/>
      </c>
      <c r="Z108" s="268" t="str">
        <f t="shared" si="75"/>
        <v/>
      </c>
      <c r="AA108" s="268" t="str">
        <f t="shared" si="75"/>
        <v/>
      </c>
      <c r="AB108" s="268" t="str">
        <f t="shared" si="75"/>
        <v/>
      </c>
      <c r="AC108" s="268" t="str">
        <f t="shared" si="75"/>
        <v/>
      </c>
      <c r="AD108" s="268" t="str">
        <f t="shared" si="75"/>
        <v/>
      </c>
      <c r="AE108" s="268" t="str">
        <f t="shared" si="75"/>
        <v/>
      </c>
      <c r="AF108" s="268" t="str">
        <f t="shared" si="75"/>
        <v/>
      </c>
      <c r="AG108" s="169" t="str">
        <f t="shared" si="75"/>
        <v/>
      </c>
    </row>
    <row r="109" spans="2:38" ht="13.5" customHeight="1">
      <c r="B109" s="269" t="s">
        <v>156</v>
      </c>
      <c r="C109" s="268" t="str">
        <f>LEFT(C107,1)</f>
        <v>V</v>
      </c>
      <c r="D109" s="268" t="str">
        <f t="shared" ref="D109:AG109" si="76">LEFT(D107,1)</f>
        <v>S</v>
      </c>
      <c r="E109" s="268" t="str">
        <f t="shared" si="76"/>
        <v>D</v>
      </c>
      <c r="F109" s="268" t="str">
        <f t="shared" si="76"/>
        <v>L</v>
      </c>
      <c r="G109" s="268" t="str">
        <f t="shared" si="76"/>
        <v>M</v>
      </c>
      <c r="H109" s="268" t="str">
        <f t="shared" si="76"/>
        <v>X</v>
      </c>
      <c r="I109" s="268" t="str">
        <f t="shared" si="76"/>
        <v>J</v>
      </c>
      <c r="J109" s="268" t="str">
        <f t="shared" si="76"/>
        <v>V</v>
      </c>
      <c r="K109" s="268" t="str">
        <f t="shared" si="76"/>
        <v>S</v>
      </c>
      <c r="L109" s="268" t="str">
        <f t="shared" si="76"/>
        <v>D</v>
      </c>
      <c r="M109" s="268" t="str">
        <f t="shared" si="76"/>
        <v>L</v>
      </c>
      <c r="N109" s="268" t="str">
        <f t="shared" si="76"/>
        <v>M</v>
      </c>
      <c r="O109" s="268" t="str">
        <f t="shared" si="76"/>
        <v>X</v>
      </c>
      <c r="P109" s="268" t="str">
        <f t="shared" si="76"/>
        <v>J</v>
      </c>
      <c r="Q109" s="268" t="str">
        <f t="shared" si="76"/>
        <v>V</v>
      </c>
      <c r="R109" s="268" t="str">
        <f t="shared" si="76"/>
        <v>S</v>
      </c>
      <c r="S109" s="268" t="str">
        <f t="shared" si="76"/>
        <v>D</v>
      </c>
      <c r="T109" s="268" t="str">
        <f t="shared" si="76"/>
        <v>L</v>
      </c>
      <c r="U109" s="268" t="str">
        <f t="shared" si="76"/>
        <v>M</v>
      </c>
      <c r="V109" s="268" t="str">
        <f t="shared" si="76"/>
        <v>X</v>
      </c>
      <c r="W109" s="268" t="str">
        <f t="shared" si="76"/>
        <v>J</v>
      </c>
      <c r="X109" s="268" t="str">
        <f t="shared" si="76"/>
        <v>V</v>
      </c>
      <c r="Y109" s="268" t="str">
        <f t="shared" si="76"/>
        <v>S</v>
      </c>
      <c r="Z109" s="268" t="str">
        <f t="shared" si="76"/>
        <v>D</v>
      </c>
      <c r="AA109" s="268" t="str">
        <f t="shared" si="76"/>
        <v>L</v>
      </c>
      <c r="AB109" s="268" t="str">
        <f t="shared" si="76"/>
        <v>M</v>
      </c>
      <c r="AC109" s="268" t="str">
        <f t="shared" si="76"/>
        <v>X</v>
      </c>
      <c r="AD109" s="268" t="str">
        <f t="shared" si="76"/>
        <v>J</v>
      </c>
      <c r="AE109" s="268" t="str">
        <f t="shared" si="76"/>
        <v>V</v>
      </c>
      <c r="AF109" s="268" t="str">
        <f t="shared" si="76"/>
        <v>S</v>
      </c>
      <c r="AG109" s="169" t="str">
        <f t="shared" si="76"/>
        <v>D</v>
      </c>
      <c r="AI109" s="170">
        <f t="shared" ref="AI109:AK109" si="77">SUM(AI110:AI114)</f>
        <v>0</v>
      </c>
      <c r="AJ109" s="170">
        <f t="shared" si="77"/>
        <v>0</v>
      </c>
      <c r="AK109" s="170">
        <f t="shared" si="77"/>
        <v>0</v>
      </c>
    </row>
    <row r="110" spans="2:38" ht="13.5" customHeight="1">
      <c r="B110" s="269" t="s">
        <v>157</v>
      </c>
      <c r="C110" s="268" t="str">
        <f>IF(AND(OR(C$108="1",C$108="2",C$108="3"),C$109=$B110),C$108,"")</f>
        <v/>
      </c>
      <c r="D110" s="268" t="str">
        <f t="shared" ref="D110:AG114" si="78">IF(AND(OR(D$108="1",D$108="2",D$108="3"),D$109=$B110),D$108,"")</f>
        <v/>
      </c>
      <c r="E110" s="268" t="str">
        <f t="shared" si="78"/>
        <v/>
      </c>
      <c r="F110" s="268" t="str">
        <f t="shared" si="78"/>
        <v/>
      </c>
      <c r="G110" s="268" t="str">
        <f t="shared" si="78"/>
        <v/>
      </c>
      <c r="H110" s="268" t="str">
        <f t="shared" si="78"/>
        <v/>
      </c>
      <c r="I110" s="268" t="str">
        <f t="shared" si="78"/>
        <v/>
      </c>
      <c r="J110" s="268" t="str">
        <f t="shared" si="78"/>
        <v/>
      </c>
      <c r="K110" s="268" t="str">
        <f t="shared" si="78"/>
        <v/>
      </c>
      <c r="L110" s="268" t="str">
        <f t="shared" si="78"/>
        <v/>
      </c>
      <c r="M110" s="268" t="str">
        <f t="shared" si="78"/>
        <v/>
      </c>
      <c r="N110" s="268" t="str">
        <f t="shared" si="78"/>
        <v/>
      </c>
      <c r="O110" s="268" t="str">
        <f t="shared" si="78"/>
        <v/>
      </c>
      <c r="P110" s="268" t="str">
        <f t="shared" si="78"/>
        <v/>
      </c>
      <c r="Q110" s="268" t="str">
        <f t="shared" si="78"/>
        <v/>
      </c>
      <c r="R110" s="268" t="str">
        <f t="shared" si="78"/>
        <v/>
      </c>
      <c r="S110" s="268" t="str">
        <f t="shared" si="78"/>
        <v/>
      </c>
      <c r="T110" s="268" t="str">
        <f t="shared" si="78"/>
        <v/>
      </c>
      <c r="U110" s="268" t="str">
        <f t="shared" si="78"/>
        <v/>
      </c>
      <c r="V110" s="268" t="str">
        <f t="shared" si="78"/>
        <v/>
      </c>
      <c r="W110" s="268" t="str">
        <f t="shared" si="78"/>
        <v/>
      </c>
      <c r="X110" s="268" t="str">
        <f t="shared" si="78"/>
        <v/>
      </c>
      <c r="Y110" s="268" t="str">
        <f t="shared" si="78"/>
        <v/>
      </c>
      <c r="Z110" s="268" t="str">
        <f t="shared" si="78"/>
        <v/>
      </c>
      <c r="AA110" s="268" t="str">
        <f t="shared" si="78"/>
        <v/>
      </c>
      <c r="AB110" s="268" t="str">
        <f t="shared" si="78"/>
        <v/>
      </c>
      <c r="AC110" s="268" t="str">
        <f t="shared" si="78"/>
        <v/>
      </c>
      <c r="AD110" s="268" t="str">
        <f t="shared" si="78"/>
        <v/>
      </c>
      <c r="AE110" s="268" t="str">
        <f t="shared" si="78"/>
        <v/>
      </c>
      <c r="AF110" s="268" t="str">
        <f t="shared" si="78"/>
        <v/>
      </c>
      <c r="AG110" s="169" t="str">
        <f t="shared" si="78"/>
        <v/>
      </c>
      <c r="AI110" s="166">
        <f t="shared" ref="AI110" si="79">COUNTIF($C110:$AG110,AI$34)</f>
        <v>0</v>
      </c>
      <c r="AJ110" s="166">
        <f t="shared" si="62"/>
        <v>0</v>
      </c>
      <c r="AK110" s="166">
        <f t="shared" si="62"/>
        <v>0</v>
      </c>
      <c r="AL110" s="167">
        <f t="shared" ref="AL110" si="80">SUM(AI110:AK110)</f>
        <v>0</v>
      </c>
    </row>
    <row r="111" spans="2:38" ht="13.5" customHeight="1">
      <c r="B111" s="269" t="s">
        <v>158</v>
      </c>
      <c r="C111" s="268" t="str">
        <f t="shared" ref="C111:R114" si="81">IF(AND(OR(C$108="1",C$108="2",C$108="3"),C$109=$B111),C$108,"")</f>
        <v/>
      </c>
      <c r="D111" s="268" t="str">
        <f t="shared" si="81"/>
        <v/>
      </c>
      <c r="E111" s="268" t="str">
        <f t="shared" si="81"/>
        <v/>
      </c>
      <c r="F111" s="268" t="str">
        <f t="shared" si="81"/>
        <v/>
      </c>
      <c r="G111" s="268" t="str">
        <f t="shared" si="81"/>
        <v/>
      </c>
      <c r="H111" s="268" t="str">
        <f t="shared" si="81"/>
        <v/>
      </c>
      <c r="I111" s="268" t="str">
        <f t="shared" si="81"/>
        <v/>
      </c>
      <c r="J111" s="268" t="str">
        <f t="shared" si="81"/>
        <v/>
      </c>
      <c r="K111" s="268" t="str">
        <f t="shared" si="81"/>
        <v/>
      </c>
      <c r="L111" s="268" t="str">
        <f t="shared" si="81"/>
        <v/>
      </c>
      <c r="M111" s="268" t="str">
        <f t="shared" si="81"/>
        <v/>
      </c>
      <c r="N111" s="268" t="str">
        <f t="shared" si="81"/>
        <v/>
      </c>
      <c r="O111" s="268" t="str">
        <f t="shared" si="81"/>
        <v/>
      </c>
      <c r="P111" s="268" t="str">
        <f t="shared" si="81"/>
        <v/>
      </c>
      <c r="Q111" s="268" t="str">
        <f t="shared" si="81"/>
        <v/>
      </c>
      <c r="R111" s="268" t="str">
        <f t="shared" si="81"/>
        <v/>
      </c>
      <c r="S111" s="268" t="str">
        <f t="shared" si="78"/>
        <v/>
      </c>
      <c r="T111" s="268" t="str">
        <f t="shared" si="78"/>
        <v/>
      </c>
      <c r="U111" s="268" t="str">
        <f t="shared" si="78"/>
        <v/>
      </c>
      <c r="V111" s="268" t="str">
        <f t="shared" si="78"/>
        <v/>
      </c>
      <c r="W111" s="268" t="str">
        <f t="shared" si="78"/>
        <v/>
      </c>
      <c r="X111" s="268" t="str">
        <f t="shared" si="78"/>
        <v/>
      </c>
      <c r="Y111" s="268" t="str">
        <f t="shared" si="78"/>
        <v/>
      </c>
      <c r="Z111" s="268" t="str">
        <f t="shared" si="78"/>
        <v/>
      </c>
      <c r="AA111" s="268" t="str">
        <f t="shared" si="78"/>
        <v/>
      </c>
      <c r="AB111" s="268" t="str">
        <f t="shared" si="78"/>
        <v/>
      </c>
      <c r="AC111" s="268" t="str">
        <f t="shared" si="78"/>
        <v/>
      </c>
      <c r="AD111" s="268" t="str">
        <f t="shared" si="78"/>
        <v/>
      </c>
      <c r="AE111" s="268" t="str">
        <f t="shared" si="78"/>
        <v/>
      </c>
      <c r="AF111" s="268" t="str">
        <f t="shared" si="78"/>
        <v/>
      </c>
      <c r="AG111" s="169" t="str">
        <f t="shared" si="78"/>
        <v/>
      </c>
      <c r="AI111" s="166">
        <f t="shared" si="47"/>
        <v>0</v>
      </c>
      <c r="AJ111" s="166">
        <f t="shared" si="62"/>
        <v>0</v>
      </c>
      <c r="AK111" s="166">
        <f t="shared" si="62"/>
        <v>0</v>
      </c>
      <c r="AL111" s="167">
        <f t="shared" si="73"/>
        <v>0</v>
      </c>
    </row>
    <row r="112" spans="2:38" ht="13.5" customHeight="1">
      <c r="B112" s="269" t="s">
        <v>159</v>
      </c>
      <c r="C112" s="268" t="str">
        <f t="shared" si="81"/>
        <v/>
      </c>
      <c r="D112" s="268" t="str">
        <f t="shared" si="78"/>
        <v/>
      </c>
      <c r="E112" s="268" t="str">
        <f t="shared" si="78"/>
        <v/>
      </c>
      <c r="F112" s="268" t="str">
        <f t="shared" si="78"/>
        <v/>
      </c>
      <c r="G112" s="268" t="str">
        <f t="shared" si="78"/>
        <v/>
      </c>
      <c r="H112" s="268" t="str">
        <f t="shared" si="78"/>
        <v/>
      </c>
      <c r="I112" s="268" t="str">
        <f t="shared" si="78"/>
        <v/>
      </c>
      <c r="J112" s="268" t="str">
        <f t="shared" si="78"/>
        <v/>
      </c>
      <c r="K112" s="268" t="str">
        <f t="shared" si="78"/>
        <v/>
      </c>
      <c r="L112" s="268" t="str">
        <f t="shared" si="78"/>
        <v/>
      </c>
      <c r="M112" s="268" t="str">
        <f t="shared" si="78"/>
        <v/>
      </c>
      <c r="N112" s="268" t="str">
        <f t="shared" si="78"/>
        <v/>
      </c>
      <c r="O112" s="268" t="str">
        <f t="shared" si="78"/>
        <v/>
      </c>
      <c r="P112" s="268" t="str">
        <f t="shared" si="78"/>
        <v/>
      </c>
      <c r="Q112" s="268" t="str">
        <f t="shared" si="78"/>
        <v/>
      </c>
      <c r="R112" s="268" t="str">
        <f t="shared" si="78"/>
        <v/>
      </c>
      <c r="S112" s="268" t="str">
        <f t="shared" si="78"/>
        <v/>
      </c>
      <c r="T112" s="268" t="str">
        <f t="shared" si="78"/>
        <v/>
      </c>
      <c r="U112" s="268" t="str">
        <f t="shared" si="78"/>
        <v/>
      </c>
      <c r="V112" s="268" t="str">
        <f t="shared" si="78"/>
        <v/>
      </c>
      <c r="W112" s="268" t="str">
        <f t="shared" si="78"/>
        <v/>
      </c>
      <c r="X112" s="268" t="str">
        <f t="shared" si="78"/>
        <v/>
      </c>
      <c r="Y112" s="268" t="str">
        <f t="shared" si="78"/>
        <v/>
      </c>
      <c r="Z112" s="268" t="str">
        <f t="shared" si="78"/>
        <v/>
      </c>
      <c r="AA112" s="268" t="str">
        <f t="shared" si="78"/>
        <v/>
      </c>
      <c r="AB112" s="268" t="str">
        <f t="shared" si="78"/>
        <v/>
      </c>
      <c r="AC112" s="268" t="str">
        <f t="shared" si="78"/>
        <v/>
      </c>
      <c r="AD112" s="268" t="str">
        <f t="shared" si="78"/>
        <v/>
      </c>
      <c r="AE112" s="268" t="str">
        <f t="shared" si="78"/>
        <v/>
      </c>
      <c r="AF112" s="268" t="str">
        <f t="shared" si="78"/>
        <v/>
      </c>
      <c r="AG112" s="169" t="str">
        <f t="shared" si="78"/>
        <v/>
      </c>
      <c r="AI112" s="166">
        <f t="shared" si="47"/>
        <v>0</v>
      </c>
      <c r="AJ112" s="166">
        <f t="shared" si="62"/>
        <v>0</v>
      </c>
      <c r="AK112" s="166">
        <f t="shared" si="62"/>
        <v>0</v>
      </c>
      <c r="AL112" s="167">
        <f t="shared" si="73"/>
        <v>0</v>
      </c>
    </row>
    <row r="113" spans="2:38" ht="13.5" customHeight="1">
      <c r="B113" s="269" t="s">
        <v>160</v>
      </c>
      <c r="C113" s="268" t="str">
        <f t="shared" si="81"/>
        <v/>
      </c>
      <c r="D113" s="268" t="str">
        <f t="shared" si="78"/>
        <v/>
      </c>
      <c r="E113" s="268" t="str">
        <f t="shared" si="78"/>
        <v/>
      </c>
      <c r="F113" s="268" t="str">
        <f t="shared" si="78"/>
        <v/>
      </c>
      <c r="G113" s="268" t="str">
        <f t="shared" si="78"/>
        <v/>
      </c>
      <c r="H113" s="268" t="str">
        <f t="shared" si="78"/>
        <v/>
      </c>
      <c r="I113" s="268" t="str">
        <f t="shared" si="78"/>
        <v/>
      </c>
      <c r="J113" s="268" t="str">
        <f t="shared" si="78"/>
        <v/>
      </c>
      <c r="K113" s="268" t="str">
        <f t="shared" si="78"/>
        <v/>
      </c>
      <c r="L113" s="268" t="str">
        <f t="shared" si="78"/>
        <v/>
      </c>
      <c r="M113" s="268" t="str">
        <f t="shared" si="78"/>
        <v/>
      </c>
      <c r="N113" s="268" t="str">
        <f t="shared" si="78"/>
        <v/>
      </c>
      <c r="O113" s="268" t="str">
        <f t="shared" si="78"/>
        <v/>
      </c>
      <c r="P113" s="268" t="str">
        <f t="shared" si="78"/>
        <v/>
      </c>
      <c r="Q113" s="268" t="str">
        <f t="shared" si="78"/>
        <v/>
      </c>
      <c r="R113" s="268" t="str">
        <f t="shared" si="78"/>
        <v/>
      </c>
      <c r="S113" s="268" t="str">
        <f t="shared" si="78"/>
        <v/>
      </c>
      <c r="T113" s="268" t="str">
        <f t="shared" si="78"/>
        <v/>
      </c>
      <c r="U113" s="268" t="str">
        <f t="shared" si="78"/>
        <v/>
      </c>
      <c r="V113" s="268" t="str">
        <f t="shared" si="78"/>
        <v/>
      </c>
      <c r="W113" s="268" t="str">
        <f t="shared" si="78"/>
        <v/>
      </c>
      <c r="X113" s="268" t="str">
        <f t="shared" si="78"/>
        <v/>
      </c>
      <c r="Y113" s="268" t="str">
        <f t="shared" si="78"/>
        <v/>
      </c>
      <c r="Z113" s="268" t="str">
        <f t="shared" si="78"/>
        <v/>
      </c>
      <c r="AA113" s="268" t="str">
        <f t="shared" si="78"/>
        <v/>
      </c>
      <c r="AB113" s="268" t="str">
        <f t="shared" si="78"/>
        <v/>
      </c>
      <c r="AC113" s="268" t="str">
        <f t="shared" si="78"/>
        <v/>
      </c>
      <c r="AD113" s="268" t="str">
        <f t="shared" si="78"/>
        <v/>
      </c>
      <c r="AE113" s="268" t="str">
        <f t="shared" si="78"/>
        <v/>
      </c>
      <c r="AF113" s="268" t="str">
        <f t="shared" si="78"/>
        <v/>
      </c>
      <c r="AG113" s="169" t="str">
        <f t="shared" si="78"/>
        <v/>
      </c>
      <c r="AI113" s="166">
        <f t="shared" si="47"/>
        <v>0</v>
      </c>
      <c r="AJ113" s="166">
        <f t="shared" si="62"/>
        <v>0</v>
      </c>
      <c r="AK113" s="166">
        <f t="shared" si="62"/>
        <v>0</v>
      </c>
      <c r="AL113" s="167">
        <f t="shared" si="73"/>
        <v>0</v>
      </c>
    </row>
    <row r="114" spans="2:38" ht="13.5" customHeight="1">
      <c r="B114" s="269" t="s">
        <v>161</v>
      </c>
      <c r="C114" s="268" t="str">
        <f t="shared" si="81"/>
        <v/>
      </c>
      <c r="D114" s="268" t="str">
        <f t="shared" si="78"/>
        <v/>
      </c>
      <c r="E114" s="268" t="str">
        <f t="shared" si="78"/>
        <v/>
      </c>
      <c r="F114" s="268" t="str">
        <f t="shared" si="78"/>
        <v/>
      </c>
      <c r="G114" s="268" t="str">
        <f t="shared" si="78"/>
        <v/>
      </c>
      <c r="H114" s="268" t="str">
        <f t="shared" si="78"/>
        <v/>
      </c>
      <c r="I114" s="268" t="str">
        <f t="shared" si="78"/>
        <v/>
      </c>
      <c r="J114" s="268" t="str">
        <f t="shared" si="78"/>
        <v/>
      </c>
      <c r="K114" s="268" t="str">
        <f t="shared" si="78"/>
        <v/>
      </c>
      <c r="L114" s="268" t="str">
        <f t="shared" si="78"/>
        <v/>
      </c>
      <c r="M114" s="268" t="str">
        <f t="shared" si="78"/>
        <v/>
      </c>
      <c r="N114" s="268" t="str">
        <f t="shared" si="78"/>
        <v/>
      </c>
      <c r="O114" s="268" t="str">
        <f t="shared" si="78"/>
        <v/>
      </c>
      <c r="P114" s="268" t="str">
        <f t="shared" si="78"/>
        <v/>
      </c>
      <c r="Q114" s="268" t="str">
        <f t="shared" si="78"/>
        <v/>
      </c>
      <c r="R114" s="268" t="str">
        <f t="shared" si="78"/>
        <v/>
      </c>
      <c r="S114" s="268" t="str">
        <f t="shared" si="78"/>
        <v/>
      </c>
      <c r="T114" s="268" t="str">
        <f t="shared" si="78"/>
        <v/>
      </c>
      <c r="U114" s="268" t="str">
        <f t="shared" si="78"/>
        <v/>
      </c>
      <c r="V114" s="268" t="str">
        <f t="shared" si="78"/>
        <v/>
      </c>
      <c r="W114" s="268" t="str">
        <f t="shared" si="78"/>
        <v/>
      </c>
      <c r="X114" s="268" t="str">
        <f t="shared" si="78"/>
        <v/>
      </c>
      <c r="Y114" s="268" t="str">
        <f t="shared" si="78"/>
        <v/>
      </c>
      <c r="Z114" s="268" t="str">
        <f t="shared" si="78"/>
        <v/>
      </c>
      <c r="AA114" s="268" t="str">
        <f t="shared" si="78"/>
        <v/>
      </c>
      <c r="AB114" s="268" t="str">
        <f t="shared" si="78"/>
        <v/>
      </c>
      <c r="AC114" s="268" t="str">
        <f t="shared" si="78"/>
        <v/>
      </c>
      <c r="AD114" s="268" t="str">
        <f t="shared" si="78"/>
        <v/>
      </c>
      <c r="AE114" s="268" t="str">
        <f t="shared" si="78"/>
        <v/>
      </c>
      <c r="AF114" s="268" t="str">
        <f t="shared" si="78"/>
        <v/>
      </c>
      <c r="AG114" s="169" t="str">
        <f t="shared" si="78"/>
        <v/>
      </c>
      <c r="AI114" s="166">
        <f t="shared" si="47"/>
        <v>0</v>
      </c>
      <c r="AJ114" s="166">
        <f t="shared" si="62"/>
        <v>0</v>
      </c>
      <c r="AK114" s="166">
        <f t="shared" si="62"/>
        <v>0</v>
      </c>
      <c r="AL114" s="167">
        <f t="shared" si="73"/>
        <v>0</v>
      </c>
    </row>
    <row r="115" spans="2:38" ht="12">
      <c r="C115" s="253"/>
    </row>
    <row r="116" spans="2:38" ht="12">
      <c r="B116" s="253" t="str">
        <f>B174</f>
        <v>JUNIO</v>
      </c>
      <c r="C116" s="253" t="str">
        <f>C174</f>
        <v>L 1</v>
      </c>
      <c r="D116" s="253" t="str">
        <f t="shared" ref="D116:AF116" si="82">D174</f>
        <v>M 2</v>
      </c>
      <c r="E116" s="253" t="str">
        <f t="shared" si="82"/>
        <v>X 3</v>
      </c>
      <c r="F116" s="253" t="str">
        <f t="shared" si="82"/>
        <v>J 4</v>
      </c>
      <c r="G116" s="253" t="str">
        <f t="shared" si="82"/>
        <v>V 5</v>
      </c>
      <c r="H116" s="253" t="str">
        <f t="shared" si="82"/>
        <v>S 6</v>
      </c>
      <c r="I116" s="253" t="str">
        <f t="shared" si="82"/>
        <v>D 7</v>
      </c>
      <c r="J116" s="253" t="str">
        <f t="shared" si="82"/>
        <v>L 8</v>
      </c>
      <c r="K116" s="253" t="str">
        <f t="shared" si="82"/>
        <v>M 9</v>
      </c>
      <c r="L116" s="253" t="str">
        <f t="shared" si="82"/>
        <v>X 10</v>
      </c>
      <c r="M116" s="253" t="str">
        <f t="shared" si="82"/>
        <v>J 11</v>
      </c>
      <c r="N116" s="253" t="str">
        <f t="shared" si="82"/>
        <v>V 12</v>
      </c>
      <c r="O116" s="253" t="str">
        <f t="shared" si="82"/>
        <v>S 13</v>
      </c>
      <c r="P116" s="253" t="str">
        <f t="shared" si="82"/>
        <v>D 14</v>
      </c>
      <c r="Q116" s="253" t="str">
        <f t="shared" si="82"/>
        <v>L 15</v>
      </c>
      <c r="R116" s="253" t="str">
        <f t="shared" si="82"/>
        <v>M 16</v>
      </c>
      <c r="S116" s="253" t="str">
        <f t="shared" si="82"/>
        <v>X 17</v>
      </c>
      <c r="T116" s="253" t="str">
        <f t="shared" si="82"/>
        <v>J 18</v>
      </c>
      <c r="U116" s="253" t="str">
        <f t="shared" si="82"/>
        <v>V 19</v>
      </c>
      <c r="V116" s="253" t="str">
        <f t="shared" si="82"/>
        <v>S 20</v>
      </c>
      <c r="W116" s="253" t="str">
        <f t="shared" si="82"/>
        <v>D 21</v>
      </c>
      <c r="X116" s="253" t="str">
        <f t="shared" si="82"/>
        <v>L 22</v>
      </c>
      <c r="Y116" s="253" t="str">
        <f t="shared" si="82"/>
        <v>M 23</v>
      </c>
      <c r="Z116" s="253" t="str">
        <f t="shared" si="82"/>
        <v>X 24</v>
      </c>
      <c r="AA116" s="253" t="str">
        <f t="shared" si="82"/>
        <v>J 25</v>
      </c>
      <c r="AB116" s="253" t="str">
        <f t="shared" si="82"/>
        <v>V 26</v>
      </c>
      <c r="AC116" s="253" t="str">
        <f t="shared" si="82"/>
        <v>S 27</v>
      </c>
      <c r="AD116" s="253" t="str">
        <f t="shared" si="82"/>
        <v>D 28</v>
      </c>
      <c r="AE116" s="253" t="str">
        <f t="shared" si="82"/>
        <v>L 29</v>
      </c>
      <c r="AF116" s="253" t="str">
        <f t="shared" si="82"/>
        <v>M 30</v>
      </c>
    </row>
    <row r="117" spans="2:38" ht="12">
      <c r="B117" s="268"/>
      <c r="C117" s="268" t="str">
        <f>IF(AND(OR(C175="1",C175="2",C175="3"),C176&lt;&gt;"F",C177&lt;&gt;"VAC"),C175,"")</f>
        <v/>
      </c>
      <c r="D117" s="268" t="str">
        <f t="shared" ref="D117:AF117" si="83">IF(AND(OR(D175="1",D175="2",D175="3"),D176&lt;&gt;"F",D177&lt;&gt;"VAC"),D175,"")</f>
        <v/>
      </c>
      <c r="E117" s="268" t="str">
        <f t="shared" si="83"/>
        <v/>
      </c>
      <c r="F117" s="268" t="str">
        <f t="shared" si="83"/>
        <v/>
      </c>
      <c r="G117" s="268" t="str">
        <f t="shared" si="83"/>
        <v/>
      </c>
      <c r="H117" s="268" t="str">
        <f t="shared" si="83"/>
        <v/>
      </c>
      <c r="I117" s="268" t="str">
        <f t="shared" si="83"/>
        <v/>
      </c>
      <c r="J117" s="268" t="str">
        <f t="shared" si="83"/>
        <v/>
      </c>
      <c r="K117" s="268" t="str">
        <f t="shared" si="83"/>
        <v/>
      </c>
      <c r="L117" s="268" t="str">
        <f t="shared" si="83"/>
        <v/>
      </c>
      <c r="M117" s="268" t="str">
        <f t="shared" si="83"/>
        <v/>
      </c>
      <c r="N117" s="268" t="str">
        <f t="shared" si="83"/>
        <v/>
      </c>
      <c r="O117" s="268" t="str">
        <f t="shared" si="83"/>
        <v/>
      </c>
      <c r="P117" s="268" t="str">
        <f t="shared" si="83"/>
        <v/>
      </c>
      <c r="Q117" s="268" t="str">
        <f t="shared" si="83"/>
        <v/>
      </c>
      <c r="R117" s="268" t="str">
        <f t="shared" si="83"/>
        <v/>
      </c>
      <c r="S117" s="268" t="str">
        <f t="shared" si="83"/>
        <v/>
      </c>
      <c r="T117" s="268" t="str">
        <f t="shared" si="83"/>
        <v/>
      </c>
      <c r="U117" s="268" t="str">
        <f t="shared" si="83"/>
        <v/>
      </c>
      <c r="V117" s="268" t="str">
        <f t="shared" si="83"/>
        <v/>
      </c>
      <c r="W117" s="268" t="str">
        <f t="shared" si="83"/>
        <v/>
      </c>
      <c r="X117" s="268" t="str">
        <f t="shared" si="83"/>
        <v/>
      </c>
      <c r="Y117" s="268" t="str">
        <f t="shared" si="83"/>
        <v/>
      </c>
      <c r="Z117" s="268" t="str">
        <f t="shared" si="83"/>
        <v/>
      </c>
      <c r="AA117" s="268" t="str">
        <f t="shared" si="83"/>
        <v/>
      </c>
      <c r="AB117" s="268" t="str">
        <f t="shared" si="83"/>
        <v/>
      </c>
      <c r="AC117" s="268" t="str">
        <f t="shared" si="83"/>
        <v/>
      </c>
      <c r="AD117" s="268" t="str">
        <f t="shared" si="83"/>
        <v/>
      </c>
      <c r="AE117" s="268" t="str">
        <f t="shared" si="83"/>
        <v/>
      </c>
      <c r="AF117" s="268" t="str">
        <f t="shared" si="83"/>
        <v/>
      </c>
    </row>
    <row r="118" spans="2:38" ht="13.5" customHeight="1">
      <c r="B118" s="269" t="s">
        <v>156</v>
      </c>
      <c r="C118" s="268" t="str">
        <f>LEFT(C116,1)</f>
        <v>L</v>
      </c>
      <c r="D118" s="268" t="str">
        <f t="shared" ref="D118:AF118" si="84">LEFT(D116,1)</f>
        <v>M</v>
      </c>
      <c r="E118" s="268" t="str">
        <f t="shared" si="84"/>
        <v>X</v>
      </c>
      <c r="F118" s="268" t="str">
        <f t="shared" si="84"/>
        <v>J</v>
      </c>
      <c r="G118" s="268" t="str">
        <f t="shared" si="84"/>
        <v>V</v>
      </c>
      <c r="H118" s="268" t="str">
        <f t="shared" si="84"/>
        <v>S</v>
      </c>
      <c r="I118" s="268" t="str">
        <f t="shared" si="84"/>
        <v>D</v>
      </c>
      <c r="J118" s="268" t="str">
        <f t="shared" si="84"/>
        <v>L</v>
      </c>
      <c r="K118" s="268" t="str">
        <f t="shared" si="84"/>
        <v>M</v>
      </c>
      <c r="L118" s="268" t="str">
        <f t="shared" si="84"/>
        <v>X</v>
      </c>
      <c r="M118" s="268" t="str">
        <f t="shared" si="84"/>
        <v>J</v>
      </c>
      <c r="N118" s="268" t="str">
        <f t="shared" si="84"/>
        <v>V</v>
      </c>
      <c r="O118" s="268" t="str">
        <f t="shared" si="84"/>
        <v>S</v>
      </c>
      <c r="P118" s="268" t="str">
        <f t="shared" si="84"/>
        <v>D</v>
      </c>
      <c r="Q118" s="268" t="str">
        <f t="shared" si="84"/>
        <v>L</v>
      </c>
      <c r="R118" s="268" t="str">
        <f t="shared" si="84"/>
        <v>M</v>
      </c>
      <c r="S118" s="268" t="str">
        <f t="shared" si="84"/>
        <v>X</v>
      </c>
      <c r="T118" s="268" t="str">
        <f t="shared" si="84"/>
        <v>J</v>
      </c>
      <c r="U118" s="268" t="str">
        <f t="shared" si="84"/>
        <v>V</v>
      </c>
      <c r="V118" s="268" t="str">
        <f t="shared" si="84"/>
        <v>S</v>
      </c>
      <c r="W118" s="268" t="str">
        <f t="shared" si="84"/>
        <v>D</v>
      </c>
      <c r="X118" s="268" t="str">
        <f t="shared" si="84"/>
        <v>L</v>
      </c>
      <c r="Y118" s="268" t="str">
        <f t="shared" si="84"/>
        <v>M</v>
      </c>
      <c r="Z118" s="268" t="str">
        <f t="shared" si="84"/>
        <v>X</v>
      </c>
      <c r="AA118" s="268" t="str">
        <f t="shared" si="84"/>
        <v>J</v>
      </c>
      <c r="AB118" s="268" t="str">
        <f t="shared" si="84"/>
        <v>V</v>
      </c>
      <c r="AC118" s="268" t="str">
        <f t="shared" si="84"/>
        <v>S</v>
      </c>
      <c r="AD118" s="268" t="str">
        <f t="shared" si="84"/>
        <v>D</v>
      </c>
      <c r="AE118" s="268" t="str">
        <f t="shared" si="84"/>
        <v>L</v>
      </c>
      <c r="AF118" s="268" t="str">
        <f t="shared" si="84"/>
        <v>M</v>
      </c>
      <c r="AG118" s="166"/>
      <c r="AI118" s="170">
        <f t="shared" ref="AI118:AK118" si="85">SUM(AI119:AI123)</f>
        <v>0</v>
      </c>
      <c r="AJ118" s="170">
        <f t="shared" si="85"/>
        <v>0</v>
      </c>
      <c r="AK118" s="170">
        <f t="shared" si="85"/>
        <v>0</v>
      </c>
    </row>
    <row r="119" spans="2:38" ht="13.5" customHeight="1">
      <c r="B119" s="269" t="s">
        <v>157</v>
      </c>
      <c r="C119" s="268" t="str">
        <f>IF(AND(OR(C$117="1",C$117="2",C$117="3"),C$118=$B119),C$117,"")</f>
        <v/>
      </c>
      <c r="D119" s="268" t="str">
        <f t="shared" ref="D119:AF123" si="86">IF(AND(OR(D$117="1",D$117="2",D$117="3"),D$118=$B119),D$117,"")</f>
        <v/>
      </c>
      <c r="E119" s="268" t="str">
        <f t="shared" si="86"/>
        <v/>
      </c>
      <c r="F119" s="268" t="str">
        <f t="shared" si="86"/>
        <v/>
      </c>
      <c r="G119" s="268" t="str">
        <f t="shared" si="86"/>
        <v/>
      </c>
      <c r="H119" s="268" t="str">
        <f t="shared" si="86"/>
        <v/>
      </c>
      <c r="I119" s="268" t="str">
        <f t="shared" si="86"/>
        <v/>
      </c>
      <c r="J119" s="268" t="str">
        <f t="shared" si="86"/>
        <v/>
      </c>
      <c r="K119" s="268" t="str">
        <f t="shared" si="86"/>
        <v/>
      </c>
      <c r="L119" s="268" t="str">
        <f t="shared" si="86"/>
        <v/>
      </c>
      <c r="M119" s="268" t="str">
        <f t="shared" si="86"/>
        <v/>
      </c>
      <c r="N119" s="268" t="str">
        <f t="shared" si="86"/>
        <v/>
      </c>
      <c r="O119" s="268" t="str">
        <f t="shared" si="86"/>
        <v/>
      </c>
      <c r="P119" s="268" t="str">
        <f t="shared" si="86"/>
        <v/>
      </c>
      <c r="Q119" s="268" t="str">
        <f t="shared" si="86"/>
        <v/>
      </c>
      <c r="R119" s="268" t="str">
        <f t="shared" si="86"/>
        <v/>
      </c>
      <c r="S119" s="268" t="str">
        <f t="shared" si="86"/>
        <v/>
      </c>
      <c r="T119" s="268" t="str">
        <f t="shared" si="86"/>
        <v/>
      </c>
      <c r="U119" s="268" t="str">
        <f t="shared" si="86"/>
        <v/>
      </c>
      <c r="V119" s="268" t="str">
        <f t="shared" si="86"/>
        <v/>
      </c>
      <c r="W119" s="268" t="str">
        <f t="shared" si="86"/>
        <v/>
      </c>
      <c r="X119" s="268" t="str">
        <f t="shared" si="86"/>
        <v/>
      </c>
      <c r="Y119" s="268" t="str">
        <f t="shared" si="86"/>
        <v/>
      </c>
      <c r="Z119" s="268" t="str">
        <f t="shared" si="86"/>
        <v/>
      </c>
      <c r="AA119" s="268" t="str">
        <f t="shared" si="86"/>
        <v/>
      </c>
      <c r="AB119" s="268" t="str">
        <f t="shared" si="86"/>
        <v/>
      </c>
      <c r="AC119" s="268" t="str">
        <f t="shared" si="86"/>
        <v/>
      </c>
      <c r="AD119" s="268" t="str">
        <f t="shared" si="86"/>
        <v/>
      </c>
      <c r="AE119" s="268" t="str">
        <f t="shared" si="86"/>
        <v/>
      </c>
      <c r="AF119" s="268" t="str">
        <f t="shared" si="86"/>
        <v/>
      </c>
      <c r="AG119" s="166"/>
      <c r="AI119" s="166">
        <f t="shared" ref="AI119" si="87">COUNTIF($C119:$AG119,AI$34)</f>
        <v>0</v>
      </c>
      <c r="AJ119" s="166">
        <f t="shared" si="62"/>
        <v>0</v>
      </c>
      <c r="AK119" s="166">
        <f t="shared" si="62"/>
        <v>0</v>
      </c>
      <c r="AL119" s="167">
        <f t="shared" ref="AL119" si="88">SUM(AI119:AK119)</f>
        <v>0</v>
      </c>
    </row>
    <row r="120" spans="2:38" ht="13.5" customHeight="1">
      <c r="B120" s="269" t="s">
        <v>158</v>
      </c>
      <c r="C120" s="268" t="str">
        <f t="shared" ref="C120:R123" si="89">IF(AND(OR(C$117="1",C$117="2",C$117="3"),C$118=$B120),C$117,"")</f>
        <v/>
      </c>
      <c r="D120" s="268" t="str">
        <f t="shared" si="89"/>
        <v/>
      </c>
      <c r="E120" s="268" t="str">
        <f t="shared" si="89"/>
        <v/>
      </c>
      <c r="F120" s="268" t="str">
        <f t="shared" si="89"/>
        <v/>
      </c>
      <c r="G120" s="268" t="str">
        <f t="shared" si="89"/>
        <v/>
      </c>
      <c r="H120" s="268" t="str">
        <f t="shared" si="89"/>
        <v/>
      </c>
      <c r="I120" s="268" t="str">
        <f t="shared" si="89"/>
        <v/>
      </c>
      <c r="J120" s="268" t="str">
        <f t="shared" si="89"/>
        <v/>
      </c>
      <c r="K120" s="268" t="str">
        <f t="shared" si="89"/>
        <v/>
      </c>
      <c r="L120" s="268" t="str">
        <f t="shared" si="89"/>
        <v/>
      </c>
      <c r="M120" s="268" t="str">
        <f t="shared" si="89"/>
        <v/>
      </c>
      <c r="N120" s="268" t="str">
        <f t="shared" si="89"/>
        <v/>
      </c>
      <c r="O120" s="268" t="str">
        <f t="shared" si="89"/>
        <v/>
      </c>
      <c r="P120" s="268" t="str">
        <f t="shared" si="89"/>
        <v/>
      </c>
      <c r="Q120" s="268" t="str">
        <f t="shared" si="89"/>
        <v/>
      </c>
      <c r="R120" s="268" t="str">
        <f t="shared" si="89"/>
        <v/>
      </c>
      <c r="S120" s="268" t="str">
        <f t="shared" si="86"/>
        <v/>
      </c>
      <c r="T120" s="268" t="str">
        <f t="shared" si="86"/>
        <v/>
      </c>
      <c r="U120" s="268" t="str">
        <f t="shared" si="86"/>
        <v/>
      </c>
      <c r="V120" s="268" t="str">
        <f t="shared" si="86"/>
        <v/>
      </c>
      <c r="W120" s="268" t="str">
        <f t="shared" si="86"/>
        <v/>
      </c>
      <c r="X120" s="268" t="str">
        <f t="shared" si="86"/>
        <v/>
      </c>
      <c r="Y120" s="268" t="str">
        <f t="shared" si="86"/>
        <v/>
      </c>
      <c r="Z120" s="268" t="str">
        <f t="shared" si="86"/>
        <v/>
      </c>
      <c r="AA120" s="268" t="str">
        <f t="shared" si="86"/>
        <v/>
      </c>
      <c r="AB120" s="268" t="str">
        <f t="shared" si="86"/>
        <v/>
      </c>
      <c r="AC120" s="268" t="str">
        <f t="shared" si="86"/>
        <v/>
      </c>
      <c r="AD120" s="268" t="str">
        <f t="shared" si="86"/>
        <v/>
      </c>
      <c r="AE120" s="268" t="str">
        <f t="shared" si="86"/>
        <v/>
      </c>
      <c r="AF120" s="268" t="str">
        <f t="shared" si="86"/>
        <v/>
      </c>
      <c r="AG120" s="166"/>
      <c r="AI120" s="166">
        <f t="shared" si="47"/>
        <v>0</v>
      </c>
      <c r="AJ120" s="166">
        <f t="shared" si="62"/>
        <v>0</v>
      </c>
      <c r="AK120" s="166">
        <f t="shared" si="62"/>
        <v>0</v>
      </c>
      <c r="AL120" s="167">
        <f t="shared" si="73"/>
        <v>0</v>
      </c>
    </row>
    <row r="121" spans="2:38" ht="13.5" customHeight="1">
      <c r="B121" s="269" t="s">
        <v>159</v>
      </c>
      <c r="C121" s="268" t="str">
        <f t="shared" si="89"/>
        <v/>
      </c>
      <c r="D121" s="268" t="str">
        <f t="shared" si="86"/>
        <v/>
      </c>
      <c r="E121" s="268" t="str">
        <f t="shared" si="86"/>
        <v/>
      </c>
      <c r="F121" s="268" t="str">
        <f t="shared" si="86"/>
        <v/>
      </c>
      <c r="G121" s="268" t="str">
        <f t="shared" si="86"/>
        <v/>
      </c>
      <c r="H121" s="268" t="str">
        <f t="shared" si="86"/>
        <v/>
      </c>
      <c r="I121" s="268" t="str">
        <f t="shared" si="86"/>
        <v/>
      </c>
      <c r="J121" s="268" t="str">
        <f t="shared" si="86"/>
        <v/>
      </c>
      <c r="K121" s="268" t="str">
        <f t="shared" si="86"/>
        <v/>
      </c>
      <c r="L121" s="268" t="str">
        <f t="shared" si="86"/>
        <v/>
      </c>
      <c r="M121" s="268" t="str">
        <f t="shared" si="86"/>
        <v/>
      </c>
      <c r="N121" s="268" t="str">
        <f t="shared" si="86"/>
        <v/>
      </c>
      <c r="O121" s="268" t="str">
        <f t="shared" si="86"/>
        <v/>
      </c>
      <c r="P121" s="268" t="str">
        <f t="shared" si="86"/>
        <v/>
      </c>
      <c r="Q121" s="268" t="str">
        <f t="shared" si="86"/>
        <v/>
      </c>
      <c r="R121" s="268" t="str">
        <f t="shared" si="86"/>
        <v/>
      </c>
      <c r="S121" s="268" t="str">
        <f t="shared" si="86"/>
        <v/>
      </c>
      <c r="T121" s="268" t="str">
        <f t="shared" si="86"/>
        <v/>
      </c>
      <c r="U121" s="268" t="str">
        <f t="shared" si="86"/>
        <v/>
      </c>
      <c r="V121" s="268" t="str">
        <f t="shared" si="86"/>
        <v/>
      </c>
      <c r="W121" s="268" t="str">
        <f t="shared" si="86"/>
        <v/>
      </c>
      <c r="X121" s="268" t="str">
        <f t="shared" si="86"/>
        <v/>
      </c>
      <c r="Y121" s="268" t="str">
        <f t="shared" si="86"/>
        <v/>
      </c>
      <c r="Z121" s="268" t="str">
        <f t="shared" si="86"/>
        <v/>
      </c>
      <c r="AA121" s="268" t="str">
        <f t="shared" si="86"/>
        <v/>
      </c>
      <c r="AB121" s="268" t="str">
        <f t="shared" si="86"/>
        <v/>
      </c>
      <c r="AC121" s="268" t="str">
        <f t="shared" si="86"/>
        <v/>
      </c>
      <c r="AD121" s="268" t="str">
        <f t="shared" si="86"/>
        <v/>
      </c>
      <c r="AE121" s="268" t="str">
        <f t="shared" si="86"/>
        <v/>
      </c>
      <c r="AF121" s="268" t="str">
        <f t="shared" si="86"/>
        <v/>
      </c>
      <c r="AG121" s="166"/>
      <c r="AI121" s="166">
        <f t="shared" si="47"/>
        <v>0</v>
      </c>
      <c r="AJ121" s="166">
        <f t="shared" si="62"/>
        <v>0</v>
      </c>
      <c r="AK121" s="166">
        <f t="shared" si="62"/>
        <v>0</v>
      </c>
      <c r="AL121" s="167">
        <f t="shared" si="73"/>
        <v>0</v>
      </c>
    </row>
    <row r="122" spans="2:38" ht="13.5" customHeight="1">
      <c r="B122" s="269" t="s">
        <v>160</v>
      </c>
      <c r="C122" s="268" t="str">
        <f t="shared" si="89"/>
        <v/>
      </c>
      <c r="D122" s="268" t="str">
        <f t="shared" si="86"/>
        <v/>
      </c>
      <c r="E122" s="268" t="str">
        <f t="shared" si="86"/>
        <v/>
      </c>
      <c r="F122" s="268" t="str">
        <f t="shared" si="86"/>
        <v/>
      </c>
      <c r="G122" s="268" t="str">
        <f t="shared" si="86"/>
        <v/>
      </c>
      <c r="H122" s="268" t="str">
        <f t="shared" si="86"/>
        <v/>
      </c>
      <c r="I122" s="268" t="str">
        <f t="shared" si="86"/>
        <v/>
      </c>
      <c r="J122" s="268" t="str">
        <f t="shared" si="86"/>
        <v/>
      </c>
      <c r="K122" s="268" t="str">
        <f t="shared" si="86"/>
        <v/>
      </c>
      <c r="L122" s="268" t="str">
        <f t="shared" si="86"/>
        <v/>
      </c>
      <c r="M122" s="268" t="str">
        <f t="shared" si="86"/>
        <v/>
      </c>
      <c r="N122" s="268" t="str">
        <f t="shared" si="86"/>
        <v/>
      </c>
      <c r="O122" s="268" t="str">
        <f t="shared" si="86"/>
        <v/>
      </c>
      <c r="P122" s="268" t="str">
        <f t="shared" si="86"/>
        <v/>
      </c>
      <c r="Q122" s="268" t="str">
        <f t="shared" si="86"/>
        <v/>
      </c>
      <c r="R122" s="268" t="str">
        <f t="shared" si="86"/>
        <v/>
      </c>
      <c r="S122" s="268" t="str">
        <f t="shared" si="86"/>
        <v/>
      </c>
      <c r="T122" s="268" t="str">
        <f t="shared" si="86"/>
        <v/>
      </c>
      <c r="U122" s="268" t="str">
        <f t="shared" si="86"/>
        <v/>
      </c>
      <c r="V122" s="268" t="str">
        <f t="shared" si="86"/>
        <v/>
      </c>
      <c r="W122" s="268" t="str">
        <f t="shared" si="86"/>
        <v/>
      </c>
      <c r="X122" s="268" t="str">
        <f t="shared" si="86"/>
        <v/>
      </c>
      <c r="Y122" s="268" t="str">
        <f t="shared" si="86"/>
        <v/>
      </c>
      <c r="Z122" s="268" t="str">
        <f t="shared" si="86"/>
        <v/>
      </c>
      <c r="AA122" s="268" t="str">
        <f t="shared" si="86"/>
        <v/>
      </c>
      <c r="AB122" s="268" t="str">
        <f t="shared" si="86"/>
        <v/>
      </c>
      <c r="AC122" s="268" t="str">
        <f t="shared" si="86"/>
        <v/>
      </c>
      <c r="AD122" s="268" t="str">
        <f t="shared" si="86"/>
        <v/>
      </c>
      <c r="AE122" s="268" t="str">
        <f t="shared" si="86"/>
        <v/>
      </c>
      <c r="AF122" s="268" t="str">
        <f t="shared" si="86"/>
        <v/>
      </c>
      <c r="AG122" s="166"/>
      <c r="AI122" s="166">
        <f t="shared" si="47"/>
        <v>0</v>
      </c>
      <c r="AJ122" s="166">
        <f t="shared" si="62"/>
        <v>0</v>
      </c>
      <c r="AK122" s="166">
        <f t="shared" si="62"/>
        <v>0</v>
      </c>
      <c r="AL122" s="167">
        <f t="shared" si="73"/>
        <v>0</v>
      </c>
    </row>
    <row r="123" spans="2:38" ht="13.5" customHeight="1">
      <c r="B123" s="269" t="s">
        <v>161</v>
      </c>
      <c r="C123" s="268" t="str">
        <f t="shared" si="89"/>
        <v/>
      </c>
      <c r="D123" s="268" t="str">
        <f t="shared" si="86"/>
        <v/>
      </c>
      <c r="E123" s="268" t="str">
        <f t="shared" si="86"/>
        <v/>
      </c>
      <c r="F123" s="268" t="str">
        <f t="shared" si="86"/>
        <v/>
      </c>
      <c r="G123" s="268" t="str">
        <f t="shared" si="86"/>
        <v/>
      </c>
      <c r="H123" s="268" t="str">
        <f t="shared" si="86"/>
        <v/>
      </c>
      <c r="I123" s="268" t="str">
        <f t="shared" si="86"/>
        <v/>
      </c>
      <c r="J123" s="268" t="str">
        <f t="shared" si="86"/>
        <v/>
      </c>
      <c r="K123" s="268" t="str">
        <f t="shared" si="86"/>
        <v/>
      </c>
      <c r="L123" s="268" t="str">
        <f t="shared" si="86"/>
        <v/>
      </c>
      <c r="M123" s="268" t="str">
        <f t="shared" si="86"/>
        <v/>
      </c>
      <c r="N123" s="268" t="str">
        <f t="shared" si="86"/>
        <v/>
      </c>
      <c r="O123" s="268" t="str">
        <f t="shared" si="86"/>
        <v/>
      </c>
      <c r="P123" s="268" t="str">
        <f t="shared" si="86"/>
        <v/>
      </c>
      <c r="Q123" s="268" t="str">
        <f t="shared" si="86"/>
        <v/>
      </c>
      <c r="R123" s="268" t="str">
        <f t="shared" si="86"/>
        <v/>
      </c>
      <c r="S123" s="268" t="str">
        <f t="shared" si="86"/>
        <v/>
      </c>
      <c r="T123" s="268" t="str">
        <f t="shared" si="86"/>
        <v/>
      </c>
      <c r="U123" s="268" t="str">
        <f t="shared" si="86"/>
        <v/>
      </c>
      <c r="V123" s="268" t="str">
        <f t="shared" si="86"/>
        <v/>
      </c>
      <c r="W123" s="268" t="str">
        <f t="shared" si="86"/>
        <v/>
      </c>
      <c r="X123" s="268" t="str">
        <f t="shared" si="86"/>
        <v/>
      </c>
      <c r="Y123" s="268" t="str">
        <f t="shared" si="86"/>
        <v/>
      </c>
      <c r="Z123" s="268" t="str">
        <f t="shared" si="86"/>
        <v/>
      </c>
      <c r="AA123" s="268" t="str">
        <f t="shared" si="86"/>
        <v/>
      </c>
      <c r="AB123" s="268" t="str">
        <f t="shared" si="86"/>
        <v/>
      </c>
      <c r="AC123" s="268" t="str">
        <f t="shared" si="86"/>
        <v/>
      </c>
      <c r="AD123" s="268" t="str">
        <f t="shared" si="86"/>
        <v/>
      </c>
      <c r="AE123" s="268" t="str">
        <f t="shared" si="86"/>
        <v/>
      </c>
      <c r="AF123" s="268" t="str">
        <f t="shared" si="86"/>
        <v/>
      </c>
      <c r="AG123" s="166"/>
      <c r="AI123" s="166">
        <f t="shared" si="47"/>
        <v>0</v>
      </c>
      <c r="AJ123" s="166">
        <f t="shared" si="62"/>
        <v>0</v>
      </c>
      <c r="AK123" s="166">
        <f t="shared" si="62"/>
        <v>0</v>
      </c>
      <c r="AL123" s="167">
        <f t="shared" si="73"/>
        <v>0</v>
      </c>
    </row>
    <row r="124" spans="2:38" ht="12"/>
    <row r="125" spans="2:38" ht="12"/>
    <row r="126" spans="2:38" ht="12"/>
    <row r="128" spans="2:38" ht="13.5" customHeight="1">
      <c r="B128" s="750" t="s">
        <v>162</v>
      </c>
      <c r="C128" s="750"/>
      <c r="D128" s="750"/>
      <c r="E128" s="750"/>
      <c r="F128" s="750"/>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row>
    <row r="129" spans="2:33" ht="12">
      <c r="B129" s="253" t="str">
        <f>B199</f>
        <v>SEPTIEMBRE</v>
      </c>
      <c r="C129" s="253" t="str">
        <f t="shared" ref="C129:AG129" si="90">C201 &amp;" " &amp; C199</f>
        <v>D 1</v>
      </c>
      <c r="D129" s="253" t="str">
        <f t="shared" si="90"/>
        <v>L 2</v>
      </c>
      <c r="E129" s="253" t="str">
        <f t="shared" si="90"/>
        <v>M 3</v>
      </c>
      <c r="F129" s="253" t="str">
        <f t="shared" si="90"/>
        <v>X 4</v>
      </c>
      <c r="G129" s="253" t="str">
        <f t="shared" si="90"/>
        <v>J 5</v>
      </c>
      <c r="H129" s="253" t="str">
        <f t="shared" si="90"/>
        <v>V 6</v>
      </c>
      <c r="I129" s="253" t="str">
        <f t="shared" si="90"/>
        <v>S 7</v>
      </c>
      <c r="J129" s="253" t="str">
        <f t="shared" si="90"/>
        <v>D 8</v>
      </c>
      <c r="K129" s="253" t="str">
        <f t="shared" si="90"/>
        <v>L 9</v>
      </c>
      <c r="L129" s="253" t="str">
        <f t="shared" si="90"/>
        <v>M 10</v>
      </c>
      <c r="M129" s="253" t="str">
        <f t="shared" si="90"/>
        <v>X 11</v>
      </c>
      <c r="N129" s="253" t="str">
        <f t="shared" si="90"/>
        <v>J 12</v>
      </c>
      <c r="O129" s="253" t="str">
        <f t="shared" si="90"/>
        <v>V 13</v>
      </c>
      <c r="P129" s="253" t="str">
        <f t="shared" si="90"/>
        <v>S 14</v>
      </c>
      <c r="Q129" s="253" t="str">
        <f t="shared" si="90"/>
        <v>D 15</v>
      </c>
      <c r="R129" s="253" t="str">
        <f t="shared" si="90"/>
        <v>L 16</v>
      </c>
      <c r="S129" s="253" t="str">
        <f t="shared" si="90"/>
        <v>M 17</v>
      </c>
      <c r="T129" s="253" t="str">
        <f t="shared" si="90"/>
        <v>X 18</v>
      </c>
      <c r="U129" s="253" t="str">
        <f t="shared" si="90"/>
        <v>J 19</v>
      </c>
      <c r="V129" s="253" t="str">
        <f t="shared" si="90"/>
        <v>V 20</v>
      </c>
      <c r="W129" s="253" t="str">
        <f t="shared" si="90"/>
        <v>S 21</v>
      </c>
      <c r="X129" s="253" t="str">
        <f t="shared" si="90"/>
        <v>D 22</v>
      </c>
      <c r="Y129" s="253" t="str">
        <f t="shared" si="90"/>
        <v>L 23</v>
      </c>
      <c r="Z129" s="253" t="str">
        <f t="shared" si="90"/>
        <v>M 24</v>
      </c>
      <c r="AA129" s="253" t="str">
        <f t="shared" si="90"/>
        <v>X 25</v>
      </c>
      <c r="AB129" s="253" t="str">
        <f t="shared" si="90"/>
        <v>J 26</v>
      </c>
      <c r="AC129" s="253" t="str">
        <f t="shared" si="90"/>
        <v>V 27</v>
      </c>
      <c r="AD129" s="253" t="str">
        <f t="shared" si="90"/>
        <v>S 28</v>
      </c>
      <c r="AE129" s="253" t="str">
        <f t="shared" si="90"/>
        <v>D 29</v>
      </c>
      <c r="AF129" s="253" t="str">
        <f t="shared" si="90"/>
        <v>L 30</v>
      </c>
      <c r="AG129" s="166" t="str">
        <f t="shared" si="90"/>
        <v xml:space="preserve"> </v>
      </c>
    </row>
    <row r="130" spans="2:33" ht="12">
      <c r="B130" s="253" t="s">
        <v>163</v>
      </c>
      <c r="C130" s="272" t="str">
        <f>IF(OR(C202="s",C202="d"),"",IF(OR(C201="s",C201="d"),"",IF(AND(C200&gt;='cálculo horas'!$M$8,C200&lt;='cálculo horas'!$M$9),"1",IF(AND(C200&gt;'cálculo horas'!$M$9,C200&lt;='cálculo horas'!$M$10),"2",IF(AND(C200&gt;'cálculo horas'!$M$10,C200&lt;='cálculo horas'!$M$11),"3","")))))</f>
        <v/>
      </c>
      <c r="D130" s="272" t="str">
        <f>IF(OR(D202="s",D202="d"),"",IF(OR(D201="s",D201="d"),"",IF(AND(D200&gt;='cálculo horas'!$M$8,D200&lt;='cálculo horas'!$M$9),"1",IF(AND(D200&gt;'cálculo horas'!$M$9,D200&lt;='cálculo horas'!$M$10),"2",IF(AND(D200&gt;'cálculo horas'!$M$10,D200&lt;='cálculo horas'!$M$11),"3","")))))</f>
        <v/>
      </c>
      <c r="E130" s="272" t="str">
        <f>IF(OR(E202="s",E202="d"),"",IF(OR(E201="s",E201="d"),"",IF(AND(E200&gt;='cálculo horas'!$M$8,E200&lt;='cálculo horas'!$M$9),"1",IF(AND(E200&gt;'cálculo horas'!$M$9,E200&lt;='cálculo horas'!$M$10),"2",IF(AND(E200&gt;'cálculo horas'!$M$10,E200&lt;='cálculo horas'!$M$11),"3","")))))</f>
        <v/>
      </c>
      <c r="F130" s="272" t="str">
        <f>IF(OR(F202="s",F202="d"),"",IF(OR(F201="s",F201="d"),"",IF(AND(F200&gt;='cálculo horas'!$M$8,F200&lt;='cálculo horas'!$M$9),"1",IF(AND(F200&gt;'cálculo horas'!$M$9,F200&lt;='cálculo horas'!$M$10),"2",IF(AND(F200&gt;'cálculo horas'!$M$10,F200&lt;='cálculo horas'!$M$11),"3","")))))</f>
        <v/>
      </c>
      <c r="G130" s="272" t="str">
        <f>IF(OR(G202="s",G202="d"),"",IF(OR(G201="s",G201="d"),"",IF(AND(G200&gt;='cálculo horas'!$M$8,G200&lt;='cálculo horas'!$M$9),"1",IF(AND(G200&gt;'cálculo horas'!$M$9,G200&lt;='cálculo horas'!$M$10),"2",IF(AND(G200&gt;'cálculo horas'!$M$10,G200&lt;='cálculo horas'!$M$11),"3","")))))</f>
        <v/>
      </c>
      <c r="H130" s="272" t="str">
        <f>IF(OR(H202="s",H202="d"),"",IF(OR(H201="s",H201="d"),"",IF(AND(H200&gt;='cálculo horas'!$M$8,H200&lt;='cálculo horas'!$M$9),"1",IF(AND(H200&gt;'cálculo horas'!$M$9,H200&lt;='cálculo horas'!$M$10),"2",IF(AND(H200&gt;'cálculo horas'!$M$10,H200&lt;='cálculo horas'!$M$11),"3","")))))</f>
        <v/>
      </c>
      <c r="I130" s="272" t="str">
        <f>IF(OR(I202="s",I202="d"),"",IF(OR(I201="s",I201="d"),"",IF(AND(I200&gt;='cálculo horas'!$M$8,I200&lt;='cálculo horas'!$M$9),"1",IF(AND(I200&gt;'cálculo horas'!$M$9,I200&lt;='cálculo horas'!$M$10),"2",IF(AND(I200&gt;'cálculo horas'!$M$10,I200&lt;='cálculo horas'!$M$11),"3","")))))</f>
        <v/>
      </c>
      <c r="J130" s="272" t="str">
        <f>IF(OR(J202="s",J202="d"),"",IF(OR(J201="s",J201="d"),"",IF(AND(J200&gt;='cálculo horas'!$M$8,J200&lt;='cálculo horas'!$M$9),"1",IF(AND(J200&gt;'cálculo horas'!$M$9,J200&lt;='cálculo horas'!$M$10),"2",IF(AND(J200&gt;'cálculo horas'!$M$10,J200&lt;='cálculo horas'!$M$11),"3","")))))</f>
        <v/>
      </c>
      <c r="K130" s="272" t="str">
        <f>IF(OR(K202="s",K202="d"),"",IF(OR(K201="s",K201="d"),"",IF(AND(K200&gt;='cálculo horas'!$M$8,K200&lt;='cálculo horas'!$M$9),"1",IF(AND(K200&gt;'cálculo horas'!$M$9,K200&lt;='cálculo horas'!$M$10),"2",IF(AND(K200&gt;'cálculo horas'!$M$10,K200&lt;='cálculo horas'!$M$11),"3","")))))</f>
        <v/>
      </c>
      <c r="L130" s="272" t="str">
        <f>IF(OR(L202="s",L202="d"),"",IF(OR(L201="s",L201="d"),"",IF(AND(L200&gt;='cálculo horas'!$M$8,L200&lt;='cálculo horas'!$M$9),"1",IF(AND(L200&gt;'cálculo horas'!$M$9,L200&lt;='cálculo horas'!$M$10),"2",IF(AND(L200&gt;'cálculo horas'!$M$10,L200&lt;='cálculo horas'!$M$11),"3","")))))</f>
        <v/>
      </c>
      <c r="M130" s="272" t="str">
        <f>IF(OR(M202="s",M202="d"),"",IF(OR(M201="s",M201="d"),"",IF(AND(M200&gt;='cálculo horas'!$M$8,M200&lt;='cálculo horas'!$M$9),"1",IF(AND(M200&gt;'cálculo horas'!$M$9,M200&lt;='cálculo horas'!$M$10),"2",IF(AND(M200&gt;'cálculo horas'!$M$10,M200&lt;='cálculo horas'!$M$11),"3","")))))</f>
        <v/>
      </c>
      <c r="N130" s="272" t="str">
        <f>IF(OR(N202="s",N202="d"),"",IF(OR(N201="s",N201="d"),"",IF(AND(N200&gt;='cálculo horas'!$M$8,N200&lt;='cálculo horas'!$M$9),"1",IF(AND(N200&gt;'cálculo horas'!$M$9,N200&lt;='cálculo horas'!$M$10),"2",IF(AND(N200&gt;'cálculo horas'!$M$10,N200&lt;='cálculo horas'!$M$11),"3","")))))</f>
        <v/>
      </c>
      <c r="O130" s="272" t="str">
        <f>IF(OR(O202="s",O202="d"),"",IF(OR(O201="s",O201="d"),"",IF(AND(O200&gt;='cálculo horas'!$M$8,O200&lt;='cálculo horas'!$M$9),"1",IF(AND(O200&gt;'cálculo horas'!$M$9,O200&lt;='cálculo horas'!$M$10),"2",IF(AND(O200&gt;'cálculo horas'!$M$10,O200&lt;='cálculo horas'!$M$11),"3","")))))</f>
        <v/>
      </c>
      <c r="P130" s="272" t="str">
        <f>IF(OR(P202="s",P202="d"),"",IF(OR(P201="s",P201="d"),"",IF(AND(P200&gt;='cálculo horas'!$M$8,P200&lt;='cálculo horas'!$M$9),"1",IF(AND(P200&gt;'cálculo horas'!$M$9,P200&lt;='cálculo horas'!$M$10),"2",IF(AND(P200&gt;'cálculo horas'!$M$10,P200&lt;='cálculo horas'!$M$11),"3","")))))</f>
        <v/>
      </c>
      <c r="Q130" s="272" t="str">
        <f>IF(OR(Q202="s",Q202="d"),"",IF(OR(Q201="s",Q201="d"),"",IF(AND(Q200&gt;='cálculo horas'!$M$8,Q200&lt;='cálculo horas'!$M$9),"1",IF(AND(Q200&gt;'cálculo horas'!$M$9,Q200&lt;='cálculo horas'!$M$10),"2",IF(AND(Q200&gt;'cálculo horas'!$M$10,Q200&lt;='cálculo horas'!$M$11),"3","")))))</f>
        <v/>
      </c>
      <c r="R130" s="272" t="str">
        <f>IF(OR(R202="s",R202="d"),"",IF(OR(R201="s",R201="d"),"",IF(AND(R200&gt;='cálculo horas'!$M$8,R200&lt;='cálculo horas'!$M$9),"1",IF(AND(R200&gt;'cálculo horas'!$M$9,R200&lt;='cálculo horas'!$M$10),"2",IF(AND(R200&gt;'cálculo horas'!$M$10,R200&lt;='cálculo horas'!$M$11),"3","")))))</f>
        <v>1</v>
      </c>
      <c r="S130" s="272" t="str">
        <f>IF(OR(S202="s",S202="d"),"",IF(OR(S201="s",S201="d"),"",IF(AND(S200&gt;='cálculo horas'!$M$8,S200&lt;='cálculo horas'!$M$9),"1",IF(AND(S200&gt;'cálculo horas'!$M$9,S200&lt;='cálculo horas'!$M$10),"2",IF(AND(S200&gt;'cálculo horas'!$M$10,S200&lt;='cálculo horas'!$M$11),"3","")))))</f>
        <v>1</v>
      </c>
      <c r="T130" s="272" t="str">
        <f>IF(OR(T202="s",T202="d"),"",IF(OR(T201="s",T201="d"),"",IF(AND(T200&gt;='cálculo horas'!$M$8,T200&lt;='cálculo horas'!$M$9),"1",IF(AND(T200&gt;'cálculo horas'!$M$9,T200&lt;='cálculo horas'!$M$10),"2",IF(AND(T200&gt;'cálculo horas'!$M$10,T200&lt;='cálculo horas'!$M$11),"3","")))))</f>
        <v>1</v>
      </c>
      <c r="U130" s="272" t="str">
        <f>IF(OR(U202="s",U202="d"),"",IF(OR(U201="s",U201="d"),"",IF(AND(U200&gt;='cálculo horas'!$M$8,U200&lt;='cálculo horas'!$M$9),"1",IF(AND(U200&gt;'cálculo horas'!$M$9,U200&lt;='cálculo horas'!$M$10),"2",IF(AND(U200&gt;'cálculo horas'!$M$10,U200&lt;='cálculo horas'!$M$11),"3","")))))</f>
        <v>1</v>
      </c>
      <c r="V130" s="272" t="str">
        <f>IF(OR(V202="s",V202="d"),"",IF(OR(V201="s",V201="d"),"",IF(AND(V200&gt;='cálculo horas'!$M$8,V200&lt;='cálculo horas'!$M$9),"1",IF(AND(V200&gt;'cálculo horas'!$M$9,V200&lt;='cálculo horas'!$M$10),"2",IF(AND(V200&gt;'cálculo horas'!$M$10,V200&lt;='cálculo horas'!$M$11),"3","")))))</f>
        <v>1</v>
      </c>
      <c r="W130" s="272" t="str">
        <f>IF(OR(W202="s",W202="d"),"",IF(OR(W201="s",W201="d"),"",IF(AND(W200&gt;='cálculo horas'!$M$8,W200&lt;='cálculo horas'!$M$9),"1",IF(AND(W200&gt;'cálculo horas'!$M$9,W200&lt;='cálculo horas'!$M$10),"2",IF(AND(W200&gt;'cálculo horas'!$M$10,W200&lt;='cálculo horas'!$M$11),"3","")))))</f>
        <v/>
      </c>
      <c r="X130" s="272" t="str">
        <f>IF(OR(X202="s",X202="d"),"",IF(OR(X201="s",X201="d"),"",IF(AND(X200&gt;='cálculo horas'!$M$8,X200&lt;='cálculo horas'!$M$9),"1",IF(AND(X200&gt;'cálculo horas'!$M$9,X200&lt;='cálculo horas'!$M$10),"2",IF(AND(X200&gt;'cálculo horas'!$M$10,X200&lt;='cálculo horas'!$M$11),"3","")))))</f>
        <v/>
      </c>
      <c r="Y130" s="272" t="str">
        <f>IF(OR(Y202="s",Y202="d"),"",IF(OR(Y201="s",Y201="d"),"",IF(AND(Y200&gt;='cálculo horas'!$M$8,Y200&lt;='cálculo horas'!$M$9),"1",IF(AND(Y200&gt;'cálculo horas'!$M$9,Y200&lt;='cálculo horas'!$M$10),"2",IF(AND(Y200&gt;'cálculo horas'!$M$10,Y200&lt;='cálculo horas'!$M$11),"3","")))))</f>
        <v>1</v>
      </c>
      <c r="Z130" s="272" t="str">
        <f>IF(OR(Z202="s",Z202="d"),"",IF(OR(Z201="s",Z201="d"),"",IF(AND(Z200&gt;='cálculo horas'!$M$8,Z200&lt;='cálculo horas'!$M$9),"1",IF(AND(Z200&gt;'cálculo horas'!$M$9,Z200&lt;='cálculo horas'!$M$10),"2",IF(AND(Z200&gt;'cálculo horas'!$M$10,Z200&lt;='cálculo horas'!$M$11),"3","")))))</f>
        <v>1</v>
      </c>
      <c r="AA130" s="272" t="str">
        <f>IF(OR(AA202="s",AA202="d"),"",IF(OR(AA201="s",AA201="d"),"",IF(AND(AA200&gt;='cálculo horas'!$M$8,AA200&lt;='cálculo horas'!$M$9),"1",IF(AND(AA200&gt;'cálculo horas'!$M$9,AA200&lt;='cálculo horas'!$M$10),"2",IF(AND(AA200&gt;'cálculo horas'!$M$10,AA200&lt;='cálculo horas'!$M$11),"3","")))))</f>
        <v>1</v>
      </c>
      <c r="AB130" s="272" t="str">
        <f>IF(OR(AB202="s",AB202="d"),"",IF(OR(AB201="s",AB201="d"),"",IF(AND(AB200&gt;='cálculo horas'!$M$8,AB200&lt;='cálculo horas'!$M$9),"1",IF(AND(AB200&gt;'cálculo horas'!$M$9,AB200&lt;='cálculo horas'!$M$10),"2",IF(AND(AB200&gt;'cálculo horas'!$M$10,AB200&lt;='cálculo horas'!$M$11),"3","")))))</f>
        <v>1</v>
      </c>
      <c r="AC130" s="272" t="str">
        <f>IF(OR(AC202="s",AC202="d"),"",IF(OR(AC201="s",AC201="d"),"",IF(AND(AC200&gt;='cálculo horas'!$M$8,AC200&lt;='cálculo horas'!$M$9),"1",IF(AND(AC200&gt;'cálculo horas'!$M$9,AC200&lt;='cálculo horas'!$M$10),"2",IF(AND(AC200&gt;'cálculo horas'!$M$10,AC200&lt;='cálculo horas'!$M$11),"3","")))))</f>
        <v>1</v>
      </c>
      <c r="AD130" s="272" t="str">
        <f>IF(OR(AD202="s",AD202="d"),"",IF(OR(AD201="s",AD201="d"),"",IF(AND(AD200&gt;='cálculo horas'!$M$8,AD200&lt;='cálculo horas'!$M$9),"1",IF(AND(AD200&gt;'cálculo horas'!$M$9,AD200&lt;='cálculo horas'!$M$10),"2",IF(AND(AD200&gt;'cálculo horas'!$M$10,AD200&lt;='cálculo horas'!$M$11),"3","")))))</f>
        <v/>
      </c>
      <c r="AE130" s="272" t="str">
        <f>IF(OR(AE202="s",AE202="d"),"",IF(OR(AE201="s",AE201="d"),"",IF(AND(AE200&gt;='cálculo horas'!$M$8,AE200&lt;='cálculo horas'!$M$9),"1",IF(AND(AE200&gt;'cálculo horas'!$M$9,AE200&lt;='cálculo horas'!$M$10),"2",IF(AND(AE200&gt;'cálculo horas'!$M$10,AE200&lt;='cálculo horas'!$M$11),"3","")))))</f>
        <v/>
      </c>
      <c r="AF130" s="272" t="str">
        <f>IF(OR(AF202="s",AF202="d"),"",IF(OR(AF201="s",AF201="d"),"",IF(AND(AF200&gt;='cálculo horas'!$M$8,AF200&lt;='cálculo horas'!$M$9),"1",IF(AND(AF200&gt;'cálculo horas'!$M$9,AF200&lt;='cálculo horas'!$M$10),"2",IF(AND(AF200&gt;'cálculo horas'!$M$10,AF200&lt;='cálculo horas'!$M$11),"3","")))))</f>
        <v>1</v>
      </c>
      <c r="AG130" s="166" t="str">
        <f>IF(AND(AG200&gt;='cálculo horas'!$M$8,AG200&lt;='cálculo horas'!$M$9),"1",IF(AND(AG200&gt;'cálculo horas'!$M$9,AG200&lt;='cálculo horas'!$M$10),"2",IF(AND(AG200&gt;'cálculo horas'!$M$10,AG200&lt;='cálculo horas'!$M$11),"3","")))</f>
        <v/>
      </c>
    </row>
    <row r="131" spans="2:33" ht="12">
      <c r="B131" s="253" t="s">
        <v>164</v>
      </c>
      <c r="C131" s="273" t="str">
        <f>IF(COUNTIF('cálculo horas'!$M$16:$M$34,C200),"F","")</f>
        <v/>
      </c>
      <c r="D131" s="273" t="str">
        <f>IF(COUNTIF('cálculo horas'!$M$16:$M$34,D200),"F","")</f>
        <v/>
      </c>
      <c r="E131" s="273" t="str">
        <f>IF(COUNTIF('cálculo horas'!$M$16:$M$34,E200),"F","")</f>
        <v/>
      </c>
      <c r="F131" s="273" t="str">
        <f>IF(COUNTIF('cálculo horas'!$M$16:$M$34,F200),"F","")</f>
        <v/>
      </c>
      <c r="G131" s="273" t="str">
        <f>IF(COUNTIF('cálculo horas'!$M$16:$M$34,G200),"F","")</f>
        <v/>
      </c>
      <c r="H131" s="273" t="str">
        <f>IF(COUNTIF('cálculo horas'!$M$16:$M$34,H200),"F","")</f>
        <v/>
      </c>
      <c r="I131" s="273" t="str">
        <f>IF(COUNTIF('cálculo horas'!$M$16:$M$34,I200),"F","")</f>
        <v/>
      </c>
      <c r="J131" s="273" t="str">
        <f>IF(COUNTIF('cálculo horas'!$M$16:$M$34,J200),"F","")</f>
        <v/>
      </c>
      <c r="K131" s="273" t="str">
        <f>IF(COUNTIF('cálculo horas'!$M$16:$M$34,K200),"F","")</f>
        <v/>
      </c>
      <c r="L131" s="273" t="str">
        <f>IF(COUNTIF('cálculo horas'!$M$16:$M$34,L200),"F","")</f>
        <v/>
      </c>
      <c r="M131" s="273" t="str">
        <f>IF(COUNTIF('cálculo horas'!$M$16:$M$34,M200),"F","")</f>
        <v/>
      </c>
      <c r="N131" s="273" t="str">
        <f>IF(COUNTIF('cálculo horas'!$M$16:$M$34,N200),"F","")</f>
        <v/>
      </c>
      <c r="O131" s="273" t="str">
        <f>IF(COUNTIF('cálculo horas'!$M$16:$M$34,O200),"F","")</f>
        <v/>
      </c>
      <c r="P131" s="273" t="str">
        <f>IF(COUNTIF('cálculo horas'!$M$16:$M$34,P200),"F","")</f>
        <v/>
      </c>
      <c r="Q131" s="273" t="str">
        <f>IF(COUNTIF('cálculo horas'!$M$16:$M$34,Q200),"F","")</f>
        <v/>
      </c>
      <c r="R131" s="273" t="str">
        <f>IF(COUNTIF('cálculo horas'!$M$16:$M$34,R200),"F","")</f>
        <v/>
      </c>
      <c r="S131" s="273" t="str">
        <f>IF(COUNTIF('cálculo horas'!$M$16:$M$34,S200),"F","")</f>
        <v/>
      </c>
      <c r="T131" s="273" t="str">
        <f>IF(COUNTIF('cálculo horas'!$M$16:$M$34,T200),"F","")</f>
        <v/>
      </c>
      <c r="U131" s="273" t="str">
        <f>IF(COUNTIF('cálculo horas'!$M$16:$M$34,U200),"F","")</f>
        <v/>
      </c>
      <c r="V131" s="273" t="str">
        <f>IF(COUNTIF('cálculo horas'!$M$16:$M$34,V200),"F","")</f>
        <v/>
      </c>
      <c r="W131" s="273" t="str">
        <f>IF(COUNTIF('cálculo horas'!$M$16:$M$34,W200),"F","")</f>
        <v/>
      </c>
      <c r="X131" s="273" t="str">
        <f>IF(COUNTIF('cálculo horas'!$M$16:$M$34,X200),"F","")</f>
        <v/>
      </c>
      <c r="Y131" s="273" t="str">
        <f>IF(COUNTIF('cálculo horas'!$M$16:$M$34,Y200),"F","")</f>
        <v/>
      </c>
      <c r="Z131" s="273" t="str">
        <f>IF(COUNTIF('cálculo horas'!$M$16:$M$34,Z200),"F","")</f>
        <v/>
      </c>
      <c r="AA131" s="273" t="str">
        <f>IF(COUNTIF('cálculo horas'!$M$16:$M$34,AA200),"F","")</f>
        <v/>
      </c>
      <c r="AB131" s="273" t="str">
        <f>IF(COUNTIF('cálculo horas'!$M$16:$M$34,AB200),"F","")</f>
        <v/>
      </c>
      <c r="AC131" s="273" t="str">
        <f>IF(COUNTIF('cálculo horas'!$M$16:$M$34,AC200),"F","")</f>
        <v/>
      </c>
      <c r="AD131" s="273" t="str">
        <f>IF(COUNTIF('cálculo horas'!$M$16:$M$34,AD200),"F","")</f>
        <v/>
      </c>
      <c r="AE131" s="273" t="str">
        <f>IF(COUNTIF('cálculo horas'!$M$16:$M$34,AE200),"F","")</f>
        <v/>
      </c>
      <c r="AF131" s="273" t="str">
        <f>IF(COUNTIF('cálculo horas'!$M$16:$M$34,AF200),"F","")</f>
        <v/>
      </c>
      <c r="AG131" s="172" t="str">
        <f>IF(COUNTIF($C$27:$C$33,AG200),"F","")</f>
        <v>F</v>
      </c>
    </row>
    <row r="132" spans="2:33" ht="12">
      <c r="B132" s="253" t="s">
        <v>165</v>
      </c>
      <c r="C132" s="274" t="str">
        <f>IF(OR(AND(C200&gt;='cálculo horas'!$M$14,C200&lt;='cálculo horas'!$M$15),AND(C200&gt;='cálculo horas'!$M$12,C200&lt;='cálculo horas'!$M$13)),"VAC","")</f>
        <v/>
      </c>
      <c r="D132" s="274" t="str">
        <f>IF(OR(AND(D200&gt;='cálculo horas'!$M$14,D200&lt;='cálculo horas'!$M$15),AND(D200&gt;='cálculo horas'!$M$12,D200&lt;='cálculo horas'!$M$13)),"VAC","")</f>
        <v/>
      </c>
      <c r="E132" s="274" t="str">
        <f>IF(OR(AND(E200&gt;='cálculo horas'!$M$14,E200&lt;='cálculo horas'!$M$15),AND(E200&gt;='cálculo horas'!$M$12,E200&lt;='cálculo horas'!$M$13)),"VAC","")</f>
        <v/>
      </c>
      <c r="F132" s="274" t="str">
        <f>IF(OR(AND(F200&gt;='cálculo horas'!$M$14,F200&lt;='cálculo horas'!$M$15),AND(F200&gt;='cálculo horas'!$M$12,F200&lt;='cálculo horas'!$M$13)),"VAC","")</f>
        <v/>
      </c>
      <c r="G132" s="274" t="str">
        <f>IF(OR(AND(G200&gt;='cálculo horas'!$M$14,G200&lt;='cálculo horas'!$M$15),AND(G200&gt;='cálculo horas'!$M$12,G200&lt;='cálculo horas'!$M$13)),"VAC","")</f>
        <v/>
      </c>
      <c r="H132" s="274" t="str">
        <f>IF(OR(AND(H200&gt;='cálculo horas'!$M$14,H200&lt;='cálculo horas'!$M$15),AND(H200&gt;='cálculo horas'!$M$12,H200&lt;='cálculo horas'!$M$13)),"VAC","")</f>
        <v/>
      </c>
      <c r="I132" s="274" t="str">
        <f>IF(OR(AND(I200&gt;='cálculo horas'!$M$14,I200&lt;='cálculo horas'!$M$15),AND(I200&gt;='cálculo horas'!$M$12,I200&lt;='cálculo horas'!$M$13)),"VAC","")</f>
        <v/>
      </c>
      <c r="J132" s="274" t="str">
        <f>IF(OR(AND(J200&gt;='cálculo horas'!$M$14,J200&lt;='cálculo horas'!$M$15),AND(J200&gt;='cálculo horas'!$M$12,J200&lt;='cálculo horas'!$M$13)),"VAC","")</f>
        <v/>
      </c>
      <c r="K132" s="274" t="str">
        <f>IF(OR(AND(K200&gt;='cálculo horas'!$M$14,K200&lt;='cálculo horas'!$M$15),AND(K200&gt;='cálculo horas'!$M$12,K200&lt;='cálculo horas'!$M$13)),"VAC","")</f>
        <v/>
      </c>
      <c r="L132" s="274" t="str">
        <f>IF(OR(AND(L200&gt;='cálculo horas'!$M$14,L200&lt;='cálculo horas'!$M$15),AND(L200&gt;='cálculo horas'!$M$12,L200&lt;='cálculo horas'!$M$13)),"VAC","")</f>
        <v/>
      </c>
      <c r="M132" s="274" t="str">
        <f>IF(OR(AND(M200&gt;='cálculo horas'!$M$14,M200&lt;='cálculo horas'!$M$15),AND(M200&gt;='cálculo horas'!$M$12,M200&lt;='cálculo horas'!$M$13)),"VAC","")</f>
        <v/>
      </c>
      <c r="N132" s="274" t="str">
        <f>IF(OR(AND(N200&gt;='cálculo horas'!$M$14,N200&lt;='cálculo horas'!$M$15),AND(N200&gt;='cálculo horas'!$M$12,N200&lt;='cálculo horas'!$M$13)),"VAC","")</f>
        <v/>
      </c>
      <c r="O132" s="274" t="str">
        <f>IF(OR(AND(O200&gt;='cálculo horas'!$M$14,O200&lt;='cálculo horas'!$M$15),AND(O200&gt;='cálculo horas'!$M$12,O200&lt;='cálculo horas'!$M$13)),"VAC","")</f>
        <v/>
      </c>
      <c r="P132" s="274" t="str">
        <f>IF(OR(AND(P200&gt;='cálculo horas'!$M$14,P200&lt;='cálculo horas'!$M$15),AND(P200&gt;='cálculo horas'!$M$12,P200&lt;='cálculo horas'!$M$13)),"VAC","")</f>
        <v/>
      </c>
      <c r="Q132" s="274" t="str">
        <f>IF(OR(AND(Q200&gt;='cálculo horas'!$M$14,Q200&lt;='cálculo horas'!$M$15),AND(Q200&gt;='cálculo horas'!$M$12,Q200&lt;='cálculo horas'!$M$13)),"VAC","")</f>
        <v/>
      </c>
      <c r="R132" s="274" t="str">
        <f>IF(OR(AND(R200&gt;='cálculo horas'!$M$14,R200&lt;='cálculo horas'!$M$15),AND(R200&gt;='cálculo horas'!$M$12,R200&lt;='cálculo horas'!$M$13)),"VAC","")</f>
        <v/>
      </c>
      <c r="S132" s="274" t="str">
        <f>IF(OR(AND(S200&gt;='cálculo horas'!$M$14,S200&lt;='cálculo horas'!$M$15),AND(S200&gt;='cálculo horas'!$M$12,S200&lt;='cálculo horas'!$M$13)),"VAC","")</f>
        <v/>
      </c>
      <c r="T132" s="274" t="str">
        <f>IF(OR(AND(T200&gt;='cálculo horas'!$M$14,T200&lt;='cálculo horas'!$M$15),AND(T200&gt;='cálculo horas'!$M$12,T200&lt;='cálculo horas'!$M$13)),"VAC","")</f>
        <v/>
      </c>
      <c r="U132" s="274" t="str">
        <f>IF(OR(AND(U200&gt;='cálculo horas'!$M$14,U200&lt;='cálculo horas'!$M$15),AND(U200&gt;='cálculo horas'!$M$12,U200&lt;='cálculo horas'!$M$13)),"VAC","")</f>
        <v/>
      </c>
      <c r="V132" s="274" t="str">
        <f>IF(OR(AND(V200&gt;='cálculo horas'!$M$14,V200&lt;='cálculo horas'!$M$15),AND(V200&gt;='cálculo horas'!$M$12,V200&lt;='cálculo horas'!$M$13)),"VAC","")</f>
        <v/>
      </c>
      <c r="W132" s="274" t="str">
        <f>IF(OR(AND(W200&gt;='cálculo horas'!$M$14,W200&lt;='cálculo horas'!$M$15),AND(W200&gt;='cálculo horas'!$M$12,W200&lt;='cálculo horas'!$M$13)),"VAC","")</f>
        <v/>
      </c>
      <c r="X132" s="274" t="str">
        <f>IF(OR(AND(X200&gt;='cálculo horas'!$M$14,X200&lt;='cálculo horas'!$M$15),AND(X200&gt;='cálculo horas'!$M$12,X200&lt;='cálculo horas'!$M$13)),"VAC","")</f>
        <v/>
      </c>
      <c r="Y132" s="274" t="str">
        <f>IF(OR(AND(Y200&gt;='cálculo horas'!$M$14,Y200&lt;='cálculo horas'!$M$15),AND(Y200&gt;='cálculo horas'!$M$12,Y200&lt;='cálculo horas'!$M$13)),"VAC","")</f>
        <v/>
      </c>
      <c r="Z132" s="274" t="str">
        <f>IF(OR(AND(Z200&gt;='cálculo horas'!$M$14,Z200&lt;='cálculo horas'!$M$15),AND(Z200&gt;='cálculo horas'!$M$12,Z200&lt;='cálculo horas'!$M$13)),"VAC","")</f>
        <v/>
      </c>
      <c r="AA132" s="274" t="str">
        <f>IF(OR(AND(AA200&gt;='cálculo horas'!$M$14,AA200&lt;='cálculo horas'!$M$15),AND(AA200&gt;='cálculo horas'!$M$12,AA200&lt;='cálculo horas'!$M$13)),"VAC","")</f>
        <v/>
      </c>
      <c r="AB132" s="274" t="str">
        <f>IF(OR(AND(AB200&gt;='cálculo horas'!$M$14,AB200&lt;='cálculo horas'!$M$15),AND(AB200&gt;='cálculo horas'!$M$12,AB200&lt;='cálculo horas'!$M$13)),"VAC","")</f>
        <v/>
      </c>
      <c r="AC132" s="274" t="str">
        <f>IF(OR(AND(AC200&gt;='cálculo horas'!$M$14,AC200&lt;='cálculo horas'!$M$15),AND(AC200&gt;='cálculo horas'!$M$12,AC200&lt;='cálculo horas'!$M$13)),"VAC","")</f>
        <v/>
      </c>
      <c r="AD132" s="274" t="str">
        <f>IF(OR(AND(AD200&gt;='cálculo horas'!$M$14,AD200&lt;='cálculo horas'!$M$15),AND(AD200&gt;='cálculo horas'!$M$12,AD200&lt;='cálculo horas'!$M$13)),"VAC","")</f>
        <v/>
      </c>
      <c r="AE132" s="274" t="str">
        <f>IF(OR(AND(AE200&gt;='cálculo horas'!$M$14,AE200&lt;='cálculo horas'!$M$15),AND(AE200&gt;='cálculo horas'!$M$12,AE200&lt;='cálculo horas'!$M$13)),"VAC","")</f>
        <v/>
      </c>
      <c r="AF132" s="274" t="str">
        <f>IF(OR(AND(AF200&gt;='cálculo horas'!$M$14,AF200&lt;='cálculo horas'!$M$15),AND(AF200&gt;='cálculo horas'!$M$12,AF200&lt;='cálculo horas'!$M$13)),"VAC","")</f>
        <v/>
      </c>
      <c r="AG132" s="170" t="str">
        <f>IF(OR(AND(AG200&gt;='cálculo horas'!$M$14,AG200&lt;='cálculo horas'!$M$15),AND(AG200&gt;='cálculo horas'!$M$12,AG200&lt;='cálculo horas'!$M$13)),"VAC","")</f>
        <v/>
      </c>
    </row>
    <row r="133" spans="2:33" ht="12">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166"/>
    </row>
    <row r="134" spans="2:33" ht="12">
      <c r="B134" s="253" t="str">
        <f>B204</f>
        <v>OCTUBRE</v>
      </c>
      <c r="C134" s="253" t="str">
        <f t="shared" ref="C134:AG134" si="91">C206 &amp;" " &amp; C204</f>
        <v>M 1</v>
      </c>
      <c r="D134" s="253" t="str">
        <f t="shared" si="91"/>
        <v>X 2</v>
      </c>
      <c r="E134" s="253" t="str">
        <f t="shared" si="91"/>
        <v>J 3</v>
      </c>
      <c r="F134" s="253" t="str">
        <f t="shared" si="91"/>
        <v>V 4</v>
      </c>
      <c r="G134" s="253" t="str">
        <f t="shared" si="91"/>
        <v>S 5</v>
      </c>
      <c r="H134" s="253" t="str">
        <f t="shared" si="91"/>
        <v>D 6</v>
      </c>
      <c r="I134" s="253" t="str">
        <f t="shared" si="91"/>
        <v>L 7</v>
      </c>
      <c r="J134" s="253" t="str">
        <f t="shared" si="91"/>
        <v>M 8</v>
      </c>
      <c r="K134" s="253" t="str">
        <f t="shared" si="91"/>
        <v>X 9</v>
      </c>
      <c r="L134" s="253" t="str">
        <f t="shared" si="91"/>
        <v>J 10</v>
      </c>
      <c r="M134" s="253" t="str">
        <f t="shared" si="91"/>
        <v>V 11</v>
      </c>
      <c r="N134" s="253" t="str">
        <f t="shared" si="91"/>
        <v>S 12</v>
      </c>
      <c r="O134" s="253" t="str">
        <f t="shared" si="91"/>
        <v>D 13</v>
      </c>
      <c r="P134" s="253" t="str">
        <f t="shared" si="91"/>
        <v>L 14</v>
      </c>
      <c r="Q134" s="253" t="str">
        <f t="shared" si="91"/>
        <v>M 15</v>
      </c>
      <c r="R134" s="253" t="str">
        <f t="shared" si="91"/>
        <v>X 16</v>
      </c>
      <c r="S134" s="253" t="str">
        <f t="shared" si="91"/>
        <v>J 17</v>
      </c>
      <c r="T134" s="253" t="str">
        <f t="shared" si="91"/>
        <v>V 18</v>
      </c>
      <c r="U134" s="253" t="str">
        <f t="shared" si="91"/>
        <v>S 19</v>
      </c>
      <c r="V134" s="253" t="str">
        <f t="shared" si="91"/>
        <v>D 20</v>
      </c>
      <c r="W134" s="253" t="str">
        <f t="shared" si="91"/>
        <v>L 21</v>
      </c>
      <c r="X134" s="253" t="str">
        <f t="shared" si="91"/>
        <v>M 22</v>
      </c>
      <c r="Y134" s="253" t="str">
        <f t="shared" si="91"/>
        <v>X 23</v>
      </c>
      <c r="Z134" s="253" t="str">
        <f t="shared" si="91"/>
        <v>J 24</v>
      </c>
      <c r="AA134" s="253" t="str">
        <f t="shared" si="91"/>
        <v>V 25</v>
      </c>
      <c r="AB134" s="253" t="str">
        <f t="shared" si="91"/>
        <v>S 26</v>
      </c>
      <c r="AC134" s="253" t="str">
        <f t="shared" si="91"/>
        <v>D 27</v>
      </c>
      <c r="AD134" s="253" t="str">
        <f t="shared" si="91"/>
        <v>L 28</v>
      </c>
      <c r="AE134" s="253" t="str">
        <f t="shared" si="91"/>
        <v>M 29</v>
      </c>
      <c r="AF134" s="253" t="str">
        <f t="shared" si="91"/>
        <v>X 30</v>
      </c>
      <c r="AG134" s="166" t="str">
        <f t="shared" si="91"/>
        <v>J 31</v>
      </c>
    </row>
    <row r="135" spans="2:33" ht="12">
      <c r="B135" s="253" t="s">
        <v>163</v>
      </c>
      <c r="C135" s="272" t="str">
        <f>IF(OR(C206="s",C206="d"),"",IF(AND(C205&gt;='cálculo horas'!$M$8,C205&lt;='cálculo horas'!$M$9),"1",IF(AND(C205&gt;'cálculo horas'!$M$9,C205&lt;='cálculo horas'!$M$10),"2",IF(AND(C205&gt;'cálculo horas'!$M$10,C205&lt;='cálculo horas'!$M$11),"3",""))))</f>
        <v>1</v>
      </c>
      <c r="D135" s="272" t="str">
        <f>IF(OR(D206="s",D206="d"),"",IF(AND(D205&gt;='cálculo horas'!$M$8,D205&lt;='cálculo horas'!$M$9),"1",IF(AND(D205&gt;'cálculo horas'!$M$9,D205&lt;='cálculo horas'!$M$10),"2",IF(AND(D205&gt;'cálculo horas'!$M$10,D205&lt;='cálculo horas'!$M$11),"3",""))))</f>
        <v>1</v>
      </c>
      <c r="E135" s="272" t="str">
        <f>IF(OR(E206="s",E206="d"),"",IF(AND(E205&gt;='cálculo horas'!$M$8,E205&lt;='cálculo horas'!$M$9),"1",IF(AND(E205&gt;'cálculo horas'!$M$9,E205&lt;='cálculo horas'!$M$10),"2",IF(AND(E205&gt;'cálculo horas'!$M$10,E205&lt;='cálculo horas'!$M$11),"3",""))))</f>
        <v>1</v>
      </c>
      <c r="F135" s="272" t="str">
        <f>IF(OR(F206="s",F206="d"),"",IF(AND(F205&gt;='cálculo horas'!$M$8,F205&lt;='cálculo horas'!$M$9),"1",IF(AND(F205&gt;'cálculo horas'!$M$9,F205&lt;='cálculo horas'!$M$10),"2",IF(AND(F205&gt;'cálculo horas'!$M$10,F205&lt;='cálculo horas'!$M$11),"3",""))))</f>
        <v>1</v>
      </c>
      <c r="G135" s="272" t="str">
        <f>IF(OR(G206="s",G206="d"),"",IF(AND(G205&gt;='cálculo horas'!$M$8,G205&lt;='cálculo horas'!$M$9),"1",IF(AND(G205&gt;'cálculo horas'!$M$9,G205&lt;='cálculo horas'!$M$10),"2",IF(AND(G205&gt;'cálculo horas'!$M$10,G205&lt;='cálculo horas'!$M$11),"3",""))))</f>
        <v/>
      </c>
      <c r="H135" s="272" t="str">
        <f>IF(OR(H206="s",H206="d"),"",IF(AND(H205&gt;='cálculo horas'!$M$8,H205&lt;='cálculo horas'!$M$9),"1",IF(AND(H205&gt;'cálculo horas'!$M$9,H205&lt;='cálculo horas'!$M$10),"2",IF(AND(H205&gt;'cálculo horas'!$M$10,H205&lt;='cálculo horas'!$M$11),"3",""))))</f>
        <v/>
      </c>
      <c r="I135" s="272" t="str">
        <f>IF(OR(I206="s",I206="d"),"",IF(AND(I205&gt;='cálculo horas'!$M$8,I205&lt;='cálculo horas'!$M$9),"1",IF(AND(I205&gt;'cálculo horas'!$M$9,I205&lt;='cálculo horas'!$M$10),"2",IF(AND(I205&gt;'cálculo horas'!$M$10,I205&lt;='cálculo horas'!$M$11),"3",""))))</f>
        <v>1</v>
      </c>
      <c r="J135" s="272" t="str">
        <f>IF(OR(J206="s",J206="d"),"",IF(AND(J205&gt;='cálculo horas'!$M$8,J205&lt;='cálculo horas'!$M$9),"1",IF(AND(J205&gt;'cálculo horas'!$M$9,J205&lt;='cálculo horas'!$M$10),"2",IF(AND(J205&gt;'cálculo horas'!$M$10,J205&lt;='cálculo horas'!$M$11),"3",""))))</f>
        <v>1</v>
      </c>
      <c r="K135" s="272" t="str">
        <f>IF(OR(K206="s",K206="d"),"",IF(AND(K205&gt;='cálculo horas'!$M$8,K205&lt;='cálculo horas'!$M$9),"1",IF(AND(K205&gt;'cálculo horas'!$M$9,K205&lt;='cálculo horas'!$M$10),"2",IF(AND(K205&gt;'cálculo horas'!$M$10,K205&lt;='cálculo horas'!$M$11),"3",""))))</f>
        <v>1</v>
      </c>
      <c r="L135" s="272" t="str">
        <f>IF(OR(L206="s",L206="d"),"",IF(AND(L205&gt;='cálculo horas'!$M$8,L205&lt;='cálculo horas'!$M$9),"1",IF(AND(L205&gt;'cálculo horas'!$M$9,L205&lt;='cálculo horas'!$M$10),"2",IF(AND(L205&gt;'cálculo horas'!$M$10,L205&lt;='cálculo horas'!$M$11),"3",""))))</f>
        <v>1</v>
      </c>
      <c r="M135" s="272" t="str">
        <f>IF(OR(M206="s",M206="d"),"",IF(AND(M205&gt;='cálculo horas'!$M$8,M205&lt;='cálculo horas'!$M$9),"1",IF(AND(M205&gt;'cálculo horas'!$M$9,M205&lt;='cálculo horas'!$M$10),"2",IF(AND(M205&gt;'cálculo horas'!$M$10,M205&lt;='cálculo horas'!$M$11),"3",""))))</f>
        <v>1</v>
      </c>
      <c r="N135" s="272" t="str">
        <f>IF(OR(N206="s",N206="d"),"",IF(AND(N205&gt;='cálculo horas'!$M$8,N205&lt;='cálculo horas'!$M$9),"1",IF(AND(N205&gt;'cálculo horas'!$M$9,N205&lt;='cálculo horas'!$M$10),"2",IF(AND(N205&gt;'cálculo horas'!$M$10,N205&lt;='cálculo horas'!$M$11),"3",""))))</f>
        <v/>
      </c>
      <c r="O135" s="272" t="str">
        <f>IF(OR(O206="s",O206="d"),"",IF(AND(O205&gt;='cálculo horas'!$M$8,O205&lt;='cálculo horas'!$M$9),"1",IF(AND(O205&gt;'cálculo horas'!$M$9,O205&lt;='cálculo horas'!$M$10),"2",IF(AND(O205&gt;'cálculo horas'!$M$10,O205&lt;='cálculo horas'!$M$11),"3",""))))</f>
        <v/>
      </c>
      <c r="P135" s="272" t="str">
        <f>IF(OR(P206="s",P206="d"),"",IF(AND(P205&gt;='cálculo horas'!$M$8,P205&lt;='cálculo horas'!$M$9),"1",IF(AND(P205&gt;'cálculo horas'!$M$9,P205&lt;='cálculo horas'!$M$10),"2",IF(AND(P205&gt;'cálculo horas'!$M$10,P205&lt;='cálculo horas'!$M$11),"3",""))))</f>
        <v>1</v>
      </c>
      <c r="Q135" s="272" t="str">
        <f>IF(OR(Q206="s",Q206="d"),"",IF(AND(Q205&gt;='cálculo horas'!$M$8,Q205&lt;='cálculo horas'!$M$9),"1",IF(AND(Q205&gt;'cálculo horas'!$M$9,Q205&lt;='cálculo horas'!$M$10),"2",IF(AND(Q205&gt;'cálculo horas'!$M$10,Q205&lt;='cálculo horas'!$M$11),"3",""))))</f>
        <v>1</v>
      </c>
      <c r="R135" s="272" t="str">
        <f>IF(OR(R206="s",R206="d"),"",IF(AND(R205&gt;='cálculo horas'!$M$8,R205&lt;='cálculo horas'!$M$9),"1",IF(AND(R205&gt;'cálculo horas'!$M$9,R205&lt;='cálculo horas'!$M$10),"2",IF(AND(R205&gt;'cálculo horas'!$M$10,R205&lt;='cálculo horas'!$M$11),"3",""))))</f>
        <v>1</v>
      </c>
      <c r="S135" s="272" t="str">
        <f>IF(OR(S206="s",S206="d"),"",IF(AND(S205&gt;='cálculo horas'!$M$8,S205&lt;='cálculo horas'!$M$9),"1",IF(AND(S205&gt;'cálculo horas'!$M$9,S205&lt;='cálculo horas'!$M$10),"2",IF(AND(S205&gt;'cálculo horas'!$M$10,S205&lt;='cálculo horas'!$M$11),"3",""))))</f>
        <v>1</v>
      </c>
      <c r="T135" s="272" t="str">
        <f>IF(OR(T206="s",T206="d"),"",IF(AND(T205&gt;='cálculo horas'!$M$8,T205&lt;='cálculo horas'!$M$9),"1",IF(AND(T205&gt;'cálculo horas'!$M$9,T205&lt;='cálculo horas'!$M$10),"2",IF(AND(T205&gt;'cálculo horas'!$M$10,T205&lt;='cálculo horas'!$M$11),"3",""))))</f>
        <v>1</v>
      </c>
      <c r="U135" s="272" t="str">
        <f>IF(OR(U206="s",U206="d"),"",IF(AND(U205&gt;='cálculo horas'!$M$8,U205&lt;='cálculo horas'!$M$9),"1",IF(AND(U205&gt;'cálculo horas'!$M$9,U205&lt;='cálculo horas'!$M$10),"2",IF(AND(U205&gt;'cálculo horas'!$M$10,U205&lt;='cálculo horas'!$M$11),"3",""))))</f>
        <v/>
      </c>
      <c r="V135" s="272" t="str">
        <f>IF(OR(V206="s",V206="d"),"",IF(AND(V205&gt;='cálculo horas'!$M$8,V205&lt;='cálculo horas'!$M$9),"1",IF(AND(V205&gt;'cálculo horas'!$M$9,V205&lt;='cálculo horas'!$M$10),"2",IF(AND(V205&gt;'cálculo horas'!$M$10,V205&lt;='cálculo horas'!$M$11),"3",""))))</f>
        <v/>
      </c>
      <c r="W135" s="272" t="str">
        <f>IF(OR(W206="s",W206="d"),"",IF(AND(W205&gt;='cálculo horas'!$M$8,W205&lt;='cálculo horas'!$M$9),"1",IF(AND(W205&gt;'cálculo horas'!$M$9,W205&lt;='cálculo horas'!$M$10),"2",IF(AND(W205&gt;'cálculo horas'!$M$10,W205&lt;='cálculo horas'!$M$11),"3",""))))</f>
        <v>1</v>
      </c>
      <c r="X135" s="272" t="str">
        <f>IF(OR(X206="s",X206="d"),"",IF(AND(X205&gt;='cálculo horas'!$M$8,X205&lt;='cálculo horas'!$M$9),"1",IF(AND(X205&gt;'cálculo horas'!$M$9,X205&lt;='cálculo horas'!$M$10),"2",IF(AND(X205&gt;'cálculo horas'!$M$10,X205&lt;='cálculo horas'!$M$11),"3",""))))</f>
        <v>1</v>
      </c>
      <c r="Y135" s="272" t="str">
        <f>IF(OR(Y206="s",Y206="d"),"",IF(AND(Y205&gt;='cálculo horas'!$M$8,Y205&lt;='cálculo horas'!$M$9),"1",IF(AND(Y205&gt;'cálculo horas'!$M$9,Y205&lt;='cálculo horas'!$M$10),"2",IF(AND(Y205&gt;'cálculo horas'!$M$10,Y205&lt;='cálculo horas'!$M$11),"3",""))))</f>
        <v>1</v>
      </c>
      <c r="Z135" s="272" t="str">
        <f>IF(OR(Z206="s",Z206="d"),"",IF(AND(Z205&gt;='cálculo horas'!$M$8,Z205&lt;='cálculo horas'!$M$9),"1",IF(AND(Z205&gt;'cálculo horas'!$M$9,Z205&lt;='cálculo horas'!$M$10),"2",IF(AND(Z205&gt;'cálculo horas'!$M$10,Z205&lt;='cálculo horas'!$M$11),"3",""))))</f>
        <v>1</v>
      </c>
      <c r="AA135" s="272" t="str">
        <f>IF(OR(AA206="s",AA206="d"),"",IF(AND(AA205&gt;='cálculo horas'!$M$8,AA205&lt;='cálculo horas'!$M$9),"1",IF(AND(AA205&gt;'cálculo horas'!$M$9,AA205&lt;='cálculo horas'!$M$10),"2",IF(AND(AA205&gt;'cálculo horas'!$M$10,AA205&lt;='cálculo horas'!$M$11),"3",""))))</f>
        <v>1</v>
      </c>
      <c r="AB135" s="272" t="str">
        <f>IF(OR(AB206="s",AB206="d"),"",IF(AND(AB205&gt;='cálculo horas'!$M$8,AB205&lt;='cálculo horas'!$M$9),"1",IF(AND(AB205&gt;'cálculo horas'!$M$9,AB205&lt;='cálculo horas'!$M$10),"2",IF(AND(AB205&gt;'cálculo horas'!$M$10,AB205&lt;='cálculo horas'!$M$11),"3",""))))</f>
        <v/>
      </c>
      <c r="AC135" s="272" t="str">
        <f>IF(OR(AC206="s",AC206="d"),"",IF(AND(AC205&gt;='cálculo horas'!$M$8,AC205&lt;='cálculo horas'!$M$9),"1",IF(AND(AC205&gt;'cálculo horas'!$M$9,AC205&lt;='cálculo horas'!$M$10),"2",IF(AND(AC205&gt;'cálculo horas'!$M$10,AC205&lt;='cálculo horas'!$M$11),"3",""))))</f>
        <v/>
      </c>
      <c r="AD135" s="272" t="str">
        <f>IF(OR(AD206="s",AD206="d"),"",IF(AND(AD205&gt;='cálculo horas'!$M$8,AD205&lt;='cálculo horas'!$M$9),"1",IF(AND(AD205&gt;'cálculo horas'!$M$9,AD205&lt;='cálculo horas'!$M$10),"2",IF(AND(AD205&gt;'cálculo horas'!$M$10,AD205&lt;='cálculo horas'!$M$11),"3",""))))</f>
        <v>1</v>
      </c>
      <c r="AE135" s="272" t="str">
        <f>IF(OR(AE206="s",AE206="d"),"",IF(AND(AE205&gt;='cálculo horas'!$M$8,AE205&lt;='cálculo horas'!$M$9),"1",IF(AND(AE205&gt;'cálculo horas'!$M$9,AE205&lt;='cálculo horas'!$M$10),"2",IF(AND(AE205&gt;'cálculo horas'!$M$10,AE205&lt;='cálculo horas'!$M$11),"3",""))))</f>
        <v>1</v>
      </c>
      <c r="AF135" s="272" t="str">
        <f>IF(OR(AF206="s",AF206="d"),"",IF(AND(AF205&gt;='cálculo horas'!$M$8,AF205&lt;='cálculo horas'!$M$9),"1",IF(AND(AF205&gt;'cálculo horas'!$M$9,AF205&lt;='cálculo horas'!$M$10),"2",IF(AND(AF205&gt;'cálculo horas'!$M$10,AF205&lt;='cálculo horas'!$M$11),"3",""))))</f>
        <v>1</v>
      </c>
      <c r="AG135" s="171" t="str">
        <f>IF(OR(AG206="s",AG206="d"),"",IF(AND(AG205&gt;='cálculo horas'!$M$8,AG205&lt;='cálculo horas'!$M$9),"1",IF(AND(AG205&gt;'cálculo horas'!$M$9,AG205&lt;='cálculo horas'!$M$10),"2",IF(AND(AG205&gt;'cálculo horas'!$M$10,AG205&lt;='cálculo horas'!$M$11),"3",""))))</f>
        <v>1</v>
      </c>
    </row>
    <row r="136" spans="2:33" ht="12">
      <c r="B136" s="253" t="s">
        <v>164</v>
      </c>
      <c r="C136" s="273" t="str">
        <f>IF(COUNTIF('cálculo horas'!$M$16:$M$34,C205),"F","")</f>
        <v/>
      </c>
      <c r="D136" s="273" t="str">
        <f>IF(COUNTIF('cálculo horas'!$M$16:$M$34,D205),"F","")</f>
        <v/>
      </c>
      <c r="E136" s="273" t="str">
        <f>IF(COUNTIF('cálculo horas'!$M$16:$M$34,E205),"F","")</f>
        <v/>
      </c>
      <c r="F136" s="273" t="str">
        <f>IF(COUNTIF('cálculo horas'!$M$16:$M$34,F205),"F","")</f>
        <v/>
      </c>
      <c r="G136" s="273" t="str">
        <f>IF(COUNTIF('cálculo horas'!$M$16:$M$34,G205),"F","")</f>
        <v/>
      </c>
      <c r="H136" s="273" t="str">
        <f>IF(COUNTIF('cálculo horas'!$M$16:$M$34,H205),"F","")</f>
        <v/>
      </c>
      <c r="I136" s="273" t="str">
        <f>IF(COUNTIF('cálculo horas'!$M$16:$M$34,I205),"F","")</f>
        <v/>
      </c>
      <c r="J136" s="273" t="str">
        <f>IF(COUNTIF('cálculo horas'!$M$16:$M$34,J205),"F","")</f>
        <v/>
      </c>
      <c r="K136" s="273" t="str">
        <f>IF(COUNTIF('cálculo horas'!$M$16:$M$34,K205),"F","")</f>
        <v/>
      </c>
      <c r="L136" s="273" t="str">
        <f>IF(COUNTIF('cálculo horas'!$M$16:$M$34,L205),"F","")</f>
        <v/>
      </c>
      <c r="M136" s="273" t="str">
        <f>IF(COUNTIF('cálculo horas'!$M$16:$M$34,M205),"F","")</f>
        <v/>
      </c>
      <c r="N136" s="273" t="str">
        <f>IF(COUNTIF('cálculo horas'!$M$16:$M$34,N205),"F","")</f>
        <v/>
      </c>
      <c r="O136" s="273" t="str">
        <f>IF(COUNTIF('cálculo horas'!$M$16:$M$34,O205),"F","")</f>
        <v/>
      </c>
      <c r="P136" s="273" t="str">
        <f>IF(COUNTIF('cálculo horas'!$M$16:$M$34,P205),"F","")</f>
        <v/>
      </c>
      <c r="Q136" s="273" t="str">
        <f>IF(COUNTIF('cálculo horas'!$M$16:$M$34,Q205),"F","")</f>
        <v/>
      </c>
      <c r="R136" s="273" t="str">
        <f>IF(COUNTIF('cálculo horas'!$M$16:$M$34,R205),"F","")</f>
        <v/>
      </c>
      <c r="S136" s="273" t="str">
        <f>IF(COUNTIF('cálculo horas'!$M$16:$M$34,S205),"F","")</f>
        <v/>
      </c>
      <c r="T136" s="273" t="str">
        <f>IF(COUNTIF('cálculo horas'!$M$16:$M$34,T205),"F","")</f>
        <v/>
      </c>
      <c r="U136" s="273" t="str">
        <f>IF(COUNTIF('cálculo horas'!$M$16:$M$34,U205),"F","")</f>
        <v/>
      </c>
      <c r="V136" s="273" t="str">
        <f>IF(COUNTIF('cálculo horas'!$M$16:$M$34,V205),"F","")</f>
        <v/>
      </c>
      <c r="W136" s="273" t="str">
        <f>IF(COUNTIF('cálculo horas'!$M$16:$M$34,W205),"F","")</f>
        <v/>
      </c>
      <c r="X136" s="273" t="str">
        <f>IF(COUNTIF('cálculo horas'!$M$16:$M$34,X205),"F","")</f>
        <v/>
      </c>
      <c r="Y136" s="273" t="str">
        <f>IF(COUNTIF('cálculo horas'!$M$16:$M$34,Y205),"F","")</f>
        <v/>
      </c>
      <c r="Z136" s="273" t="str">
        <f>IF(COUNTIF('cálculo horas'!$M$16:$M$34,Z205),"F","")</f>
        <v/>
      </c>
      <c r="AA136" s="273" t="str">
        <f>IF(COUNTIF('cálculo horas'!$M$16:$M$34,AA205),"F","")</f>
        <v/>
      </c>
      <c r="AB136" s="273" t="str">
        <f>IF(COUNTIF('cálculo horas'!$M$16:$M$34,AB205),"F","")</f>
        <v/>
      </c>
      <c r="AC136" s="273" t="str">
        <f>IF(COUNTIF('cálculo horas'!$M$16:$M$34,AC205),"F","")</f>
        <v/>
      </c>
      <c r="AD136" s="273" t="str">
        <f>IF(COUNTIF('cálculo horas'!$M$16:$M$34,AD205),"F","")</f>
        <v/>
      </c>
      <c r="AE136" s="273" t="str">
        <f>IF(COUNTIF('cálculo horas'!$M$16:$M$34,AE205),"F","")</f>
        <v/>
      </c>
      <c r="AF136" s="273" t="str">
        <f>IF(COUNTIF('cálculo horas'!$M$16:$M$34,AF205),"F","")</f>
        <v/>
      </c>
      <c r="AG136" s="172" t="str">
        <f>IF(COUNTIF('cálculo horas'!$M$16:$M$34,AG205),"F","")</f>
        <v>F</v>
      </c>
    </row>
    <row r="137" spans="2:33" ht="12">
      <c r="B137" s="253" t="s">
        <v>165</v>
      </c>
      <c r="C137" s="274" t="str">
        <f>IF(OR(AND(C205&gt;='cálculo horas'!$M$14,C205&lt;='cálculo horas'!$M$15),AND(C205&gt;='cálculo horas'!$M$12,C205&lt;='cálculo horas'!$M$13)),"VAC","")</f>
        <v/>
      </c>
      <c r="D137" s="274" t="str">
        <f>IF(OR(AND(D205&gt;='cálculo horas'!$M$14,D205&lt;='cálculo horas'!$M$15),AND(D205&gt;='cálculo horas'!$M$12,D205&lt;='cálculo horas'!$M$13)),"VAC","")</f>
        <v/>
      </c>
      <c r="E137" s="274" t="str">
        <f>IF(OR(AND(E205&gt;='cálculo horas'!$M$14,E205&lt;='cálculo horas'!$M$15),AND(E205&gt;='cálculo horas'!$M$12,E205&lt;='cálculo horas'!$M$13)),"VAC","")</f>
        <v/>
      </c>
      <c r="F137" s="274" t="str">
        <f>IF(OR(AND(F205&gt;='cálculo horas'!$M$14,F205&lt;='cálculo horas'!$M$15),AND(F205&gt;='cálculo horas'!$M$12,F205&lt;='cálculo horas'!$M$13)),"VAC","")</f>
        <v/>
      </c>
      <c r="G137" s="274" t="str">
        <f>IF(OR(AND(G205&gt;='cálculo horas'!$M$14,G205&lt;='cálculo horas'!$M$15),AND(G205&gt;='cálculo horas'!$M$12,G205&lt;='cálculo horas'!$M$13)),"VAC","")</f>
        <v/>
      </c>
      <c r="H137" s="274" t="str">
        <f>IF(OR(AND(H205&gt;='cálculo horas'!$M$14,H205&lt;='cálculo horas'!$M$15),AND(H205&gt;='cálculo horas'!$M$12,H205&lt;='cálculo horas'!$M$13)),"VAC","")</f>
        <v/>
      </c>
      <c r="I137" s="274" t="str">
        <f>IF(OR(AND(I205&gt;='cálculo horas'!$M$14,I205&lt;='cálculo horas'!$M$15),AND(I205&gt;='cálculo horas'!$M$12,I205&lt;='cálculo horas'!$M$13)),"VAC","")</f>
        <v/>
      </c>
      <c r="J137" s="274" t="str">
        <f>IF(OR(AND(J205&gt;='cálculo horas'!$M$14,J205&lt;='cálculo horas'!$M$15),AND(J205&gt;='cálculo horas'!$M$12,J205&lt;='cálculo horas'!$M$13)),"VAC","")</f>
        <v/>
      </c>
      <c r="K137" s="274" t="str">
        <f>IF(OR(AND(K205&gt;='cálculo horas'!$M$14,K205&lt;='cálculo horas'!$M$15),AND(K205&gt;='cálculo horas'!$M$12,K205&lt;='cálculo horas'!$M$13)),"VAC","")</f>
        <v/>
      </c>
      <c r="L137" s="274" t="str">
        <f>IF(OR(AND(L205&gt;='cálculo horas'!$M$14,L205&lt;='cálculo horas'!$M$15),AND(L205&gt;='cálculo horas'!$M$12,L205&lt;='cálculo horas'!$M$13)),"VAC","")</f>
        <v/>
      </c>
      <c r="M137" s="274" t="str">
        <f>IF(OR(AND(M205&gt;='cálculo horas'!$M$14,M205&lt;='cálculo horas'!$M$15),AND(M205&gt;='cálculo horas'!$M$12,M205&lt;='cálculo horas'!$M$13)),"VAC","")</f>
        <v/>
      </c>
      <c r="N137" s="274" t="str">
        <f>IF(OR(AND(N205&gt;='cálculo horas'!$M$14,N205&lt;='cálculo horas'!$M$15),AND(N205&gt;='cálculo horas'!$M$12,N205&lt;='cálculo horas'!$M$13)),"VAC","")</f>
        <v/>
      </c>
      <c r="O137" s="274" t="str">
        <f>IF(OR(AND(O205&gt;='cálculo horas'!$M$14,O205&lt;='cálculo horas'!$M$15),AND(O205&gt;='cálculo horas'!$M$12,O205&lt;='cálculo horas'!$M$13)),"VAC","")</f>
        <v/>
      </c>
      <c r="P137" s="274" t="str">
        <f>IF(OR(AND(P205&gt;='cálculo horas'!$M$14,P205&lt;='cálculo horas'!$M$15),AND(P205&gt;='cálculo horas'!$M$12,P205&lt;='cálculo horas'!$M$13)),"VAC","")</f>
        <v/>
      </c>
      <c r="Q137" s="274" t="str">
        <f>IF(OR(AND(Q205&gt;='cálculo horas'!$M$14,Q205&lt;='cálculo horas'!$M$15),AND(Q205&gt;='cálculo horas'!$M$12,Q205&lt;='cálculo horas'!$M$13)),"VAC","")</f>
        <v/>
      </c>
      <c r="R137" s="274" t="str">
        <f>IF(OR(AND(R205&gt;='cálculo horas'!$M$14,R205&lt;='cálculo horas'!$M$15),AND(R205&gt;='cálculo horas'!$M$12,R205&lt;='cálculo horas'!$M$13)),"VAC","")</f>
        <v/>
      </c>
      <c r="S137" s="274" t="str">
        <f>IF(OR(AND(S205&gt;='cálculo horas'!$M$14,S205&lt;='cálculo horas'!$M$15),AND(S205&gt;='cálculo horas'!$M$12,S205&lt;='cálculo horas'!$M$13)),"VAC","")</f>
        <v/>
      </c>
      <c r="T137" s="274" t="str">
        <f>IF(OR(AND(T205&gt;='cálculo horas'!$M$14,T205&lt;='cálculo horas'!$M$15),AND(T205&gt;='cálculo horas'!$M$12,T205&lt;='cálculo horas'!$M$13)),"VAC","")</f>
        <v/>
      </c>
      <c r="U137" s="274" t="str">
        <f>IF(OR(AND(U205&gt;='cálculo horas'!$M$14,U205&lt;='cálculo horas'!$M$15),AND(U205&gt;='cálculo horas'!$M$12,U205&lt;='cálculo horas'!$M$13)),"VAC","")</f>
        <v/>
      </c>
      <c r="V137" s="274" t="str">
        <f>IF(OR(AND(V205&gt;='cálculo horas'!$M$14,V205&lt;='cálculo horas'!$M$15),AND(V205&gt;='cálculo horas'!$M$12,V205&lt;='cálculo horas'!$M$13)),"VAC","")</f>
        <v/>
      </c>
      <c r="W137" s="274" t="str">
        <f>IF(OR(AND(W205&gt;='cálculo horas'!$M$14,W205&lt;='cálculo horas'!$M$15),AND(W205&gt;='cálculo horas'!$M$12,W205&lt;='cálculo horas'!$M$13)),"VAC","")</f>
        <v/>
      </c>
      <c r="X137" s="274" t="str">
        <f>IF(OR(AND(X205&gt;='cálculo horas'!$M$14,X205&lt;='cálculo horas'!$M$15),AND(X205&gt;='cálculo horas'!$M$12,X205&lt;='cálculo horas'!$M$13)),"VAC","")</f>
        <v/>
      </c>
      <c r="Y137" s="274" t="str">
        <f>IF(OR(AND(Y205&gt;='cálculo horas'!$M$14,Y205&lt;='cálculo horas'!$M$15),AND(Y205&gt;='cálculo horas'!$M$12,Y205&lt;='cálculo horas'!$M$13)),"VAC","")</f>
        <v/>
      </c>
      <c r="Z137" s="274" t="str">
        <f>IF(OR(AND(Z205&gt;='cálculo horas'!$M$14,Z205&lt;='cálculo horas'!$M$15),AND(Z205&gt;='cálculo horas'!$M$12,Z205&lt;='cálculo horas'!$M$13)),"VAC","")</f>
        <v/>
      </c>
      <c r="AA137" s="274" t="str">
        <f>IF(OR(AND(AA205&gt;='cálculo horas'!$M$14,AA205&lt;='cálculo horas'!$M$15),AND(AA205&gt;='cálculo horas'!$M$12,AA205&lt;='cálculo horas'!$M$13)),"VAC","")</f>
        <v/>
      </c>
      <c r="AB137" s="274" t="str">
        <f>IF(OR(AND(AB205&gt;='cálculo horas'!$M$14,AB205&lt;='cálculo horas'!$M$15),AND(AB205&gt;='cálculo horas'!$M$12,AB205&lt;='cálculo horas'!$M$13)),"VAC","")</f>
        <v/>
      </c>
      <c r="AC137" s="274" t="str">
        <f>IF(OR(AND(AC205&gt;='cálculo horas'!$M$14,AC205&lt;='cálculo horas'!$M$15),AND(AC205&gt;='cálculo horas'!$M$12,AC205&lt;='cálculo horas'!$M$13)),"VAC","")</f>
        <v/>
      </c>
      <c r="AD137" s="274" t="str">
        <f>IF(OR(AND(AD205&gt;='cálculo horas'!$M$14,AD205&lt;='cálculo horas'!$M$15),AND(AD205&gt;='cálculo horas'!$M$12,AD205&lt;='cálculo horas'!$M$13)),"VAC","")</f>
        <v/>
      </c>
      <c r="AE137" s="274" t="str">
        <f>IF(OR(AND(AE205&gt;='cálculo horas'!$M$14,AE205&lt;='cálculo horas'!$M$15),AND(AE205&gt;='cálculo horas'!$M$12,AE205&lt;='cálculo horas'!$M$13)),"VAC","")</f>
        <v/>
      </c>
      <c r="AF137" s="274" t="str">
        <f>IF(OR(AND(AF205&gt;='cálculo horas'!$M$14,AF205&lt;='cálculo horas'!$M$15),AND(AF205&gt;='cálculo horas'!$M$12,AF205&lt;='cálculo horas'!$M$13)),"VAC","")</f>
        <v/>
      </c>
      <c r="AG137" s="170" t="str">
        <f>IF(OR(AND(AG205&gt;='cálculo horas'!$M$14,AG205&lt;='cálculo horas'!$M$15),AND(AG205&gt;='cálculo horas'!$M$12,AG205&lt;='cálculo horas'!$M$13)),"VAC","")</f>
        <v/>
      </c>
    </row>
    <row r="138" spans="2:33" ht="12">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166"/>
    </row>
    <row r="139" spans="2:33" ht="12">
      <c r="B139" s="253" t="str">
        <f t="shared" ref="B139" si="92">B209</f>
        <v>NOVIEMBRE</v>
      </c>
      <c r="C139" s="253" t="str">
        <f t="shared" ref="C139:AG139" si="93">C211 &amp;" " &amp; C209</f>
        <v>V 1</v>
      </c>
      <c r="D139" s="253" t="str">
        <f t="shared" si="93"/>
        <v>S 2</v>
      </c>
      <c r="E139" s="253" t="str">
        <f t="shared" si="93"/>
        <v>D 3</v>
      </c>
      <c r="F139" s="253" t="str">
        <f t="shared" si="93"/>
        <v>L 4</v>
      </c>
      <c r="G139" s="253" t="str">
        <f t="shared" si="93"/>
        <v>M 5</v>
      </c>
      <c r="H139" s="253" t="str">
        <f t="shared" si="93"/>
        <v>X 6</v>
      </c>
      <c r="I139" s="253" t="str">
        <f t="shared" si="93"/>
        <v>J 7</v>
      </c>
      <c r="J139" s="253" t="str">
        <f t="shared" si="93"/>
        <v>V 8</v>
      </c>
      <c r="K139" s="253" t="str">
        <f t="shared" si="93"/>
        <v>S 9</v>
      </c>
      <c r="L139" s="253" t="str">
        <f t="shared" si="93"/>
        <v>D 10</v>
      </c>
      <c r="M139" s="253" t="str">
        <f t="shared" si="93"/>
        <v>L 11</v>
      </c>
      <c r="N139" s="253" t="str">
        <f t="shared" si="93"/>
        <v>M 12</v>
      </c>
      <c r="O139" s="253" t="str">
        <f t="shared" si="93"/>
        <v>X 13</v>
      </c>
      <c r="P139" s="253" t="str">
        <f t="shared" si="93"/>
        <v>J 14</v>
      </c>
      <c r="Q139" s="253" t="str">
        <f t="shared" si="93"/>
        <v>V 15</v>
      </c>
      <c r="R139" s="253" t="str">
        <f t="shared" si="93"/>
        <v>S 16</v>
      </c>
      <c r="S139" s="253" t="str">
        <f t="shared" si="93"/>
        <v>D 17</v>
      </c>
      <c r="T139" s="253" t="str">
        <f t="shared" si="93"/>
        <v>L 18</v>
      </c>
      <c r="U139" s="253" t="str">
        <f t="shared" si="93"/>
        <v>M 19</v>
      </c>
      <c r="V139" s="253" t="str">
        <f t="shared" si="93"/>
        <v>X 20</v>
      </c>
      <c r="W139" s="253" t="str">
        <f t="shared" si="93"/>
        <v>J 21</v>
      </c>
      <c r="X139" s="253" t="str">
        <f t="shared" si="93"/>
        <v>V 22</v>
      </c>
      <c r="Y139" s="253" t="str">
        <f t="shared" si="93"/>
        <v>S 23</v>
      </c>
      <c r="Z139" s="253" t="str">
        <f t="shared" si="93"/>
        <v>D 24</v>
      </c>
      <c r="AA139" s="253" t="str">
        <f t="shared" si="93"/>
        <v>L 25</v>
      </c>
      <c r="AB139" s="253" t="str">
        <f t="shared" si="93"/>
        <v>M 26</v>
      </c>
      <c r="AC139" s="253" t="str">
        <f t="shared" si="93"/>
        <v>X 27</v>
      </c>
      <c r="AD139" s="253" t="str">
        <f t="shared" si="93"/>
        <v>J 28</v>
      </c>
      <c r="AE139" s="253" t="str">
        <f t="shared" si="93"/>
        <v>V 29</v>
      </c>
      <c r="AF139" s="253" t="str">
        <f t="shared" si="93"/>
        <v>S 30</v>
      </c>
      <c r="AG139" s="166" t="str">
        <f t="shared" si="93"/>
        <v xml:space="preserve"> </v>
      </c>
    </row>
    <row r="140" spans="2:33" ht="12">
      <c r="B140" s="253" t="s">
        <v>163</v>
      </c>
      <c r="C140" s="272" t="str">
        <f>IF(OR(C211="s",C211="d"),"",IF(AND(C210&gt;='cálculo horas'!$M$8,C210&lt;='cálculo horas'!$M$9),"1",IF(AND(C210&gt;'cálculo horas'!$M$9,C210&lt;='cálculo horas'!$M$10),"2",IF(AND(C210&gt;'cálculo horas'!$M$10,C210&lt;='cálculo horas'!$M$11),"3",""))))</f>
        <v>1</v>
      </c>
      <c r="D140" s="272" t="str">
        <f>IF(OR(D211="s",D211="d"),"",IF(AND(D210&gt;='cálculo horas'!$M$8,D210&lt;='cálculo horas'!$M$9),"1",IF(AND(D210&gt;'cálculo horas'!$M$9,D210&lt;='cálculo horas'!$M$10),"2",IF(AND(D210&gt;'cálculo horas'!$M$10,D210&lt;='cálculo horas'!$M$11),"3",""))))</f>
        <v/>
      </c>
      <c r="E140" s="272" t="str">
        <f>IF(OR(E211="s",E211="d"),"",IF(AND(E210&gt;='cálculo horas'!$M$8,E210&lt;='cálculo horas'!$M$9),"1",IF(AND(E210&gt;'cálculo horas'!$M$9,E210&lt;='cálculo horas'!$M$10),"2",IF(AND(E210&gt;'cálculo horas'!$M$10,E210&lt;='cálculo horas'!$M$11),"3",""))))</f>
        <v/>
      </c>
      <c r="F140" s="272" t="str">
        <f>IF(OR(F211="s",F211="d"),"",IF(AND(F210&gt;='cálculo horas'!$M$8,F210&lt;='cálculo horas'!$M$9),"1",IF(AND(F210&gt;'cálculo horas'!$M$9,F210&lt;='cálculo horas'!$M$10),"2",IF(AND(F210&gt;'cálculo horas'!$M$10,F210&lt;='cálculo horas'!$M$11),"3",""))))</f>
        <v>1</v>
      </c>
      <c r="G140" s="272" t="str">
        <f>IF(OR(G211="s",G211="d"),"",IF(AND(G210&gt;='cálculo horas'!$M$8,G210&lt;='cálculo horas'!$M$9),"1",IF(AND(G210&gt;'cálculo horas'!$M$9,G210&lt;='cálculo horas'!$M$10),"2",IF(AND(G210&gt;'cálculo horas'!$M$10,G210&lt;='cálculo horas'!$M$11),"3",""))))</f>
        <v>1</v>
      </c>
      <c r="H140" s="272" t="str">
        <f>IF(OR(H211="s",H211="d"),"",IF(AND(H210&gt;='cálculo horas'!$M$8,H210&lt;='cálculo horas'!$M$9),"1",IF(AND(H210&gt;'cálculo horas'!$M$9,H210&lt;='cálculo horas'!$M$10),"2",IF(AND(H210&gt;'cálculo horas'!$M$10,H210&lt;='cálculo horas'!$M$11),"3",""))))</f>
        <v>1</v>
      </c>
      <c r="I140" s="272" t="str">
        <f>IF(OR(I211="s",I211="d"),"",IF(AND(I210&gt;='cálculo horas'!$M$8,I210&lt;='cálculo horas'!$M$9),"1",IF(AND(I210&gt;'cálculo horas'!$M$9,I210&lt;='cálculo horas'!$M$10),"2",IF(AND(I210&gt;'cálculo horas'!$M$10,I210&lt;='cálculo horas'!$M$11),"3",""))))</f>
        <v>1</v>
      </c>
      <c r="J140" s="272" t="str">
        <f>IF(OR(J211="s",J211="d"),"",IF(AND(J210&gt;='cálculo horas'!$M$8,J210&lt;='cálculo horas'!$M$9),"1",IF(AND(J210&gt;'cálculo horas'!$M$9,J210&lt;='cálculo horas'!$M$10),"2",IF(AND(J210&gt;'cálculo horas'!$M$10,J210&lt;='cálculo horas'!$M$11),"3",""))))</f>
        <v>1</v>
      </c>
      <c r="K140" s="272" t="str">
        <f>IF(OR(K211="s",K211="d"),"",IF(AND(K210&gt;='cálculo horas'!$M$8,K210&lt;='cálculo horas'!$M$9),"1",IF(AND(K210&gt;'cálculo horas'!$M$9,K210&lt;='cálculo horas'!$M$10),"2",IF(AND(K210&gt;'cálculo horas'!$M$10,K210&lt;='cálculo horas'!$M$11),"3",""))))</f>
        <v/>
      </c>
      <c r="L140" s="272" t="str">
        <f>IF(OR(L211="s",L211="d"),"",IF(AND(L210&gt;='cálculo horas'!$M$8,L210&lt;='cálculo horas'!$M$9),"1",IF(AND(L210&gt;'cálculo horas'!$M$9,L210&lt;='cálculo horas'!$M$10),"2",IF(AND(L210&gt;'cálculo horas'!$M$10,L210&lt;='cálculo horas'!$M$11),"3",""))))</f>
        <v/>
      </c>
      <c r="M140" s="272" t="str">
        <f>IF(OR(M211="s",M211="d"),"",IF(AND(M210&gt;='cálculo horas'!$M$8,M210&lt;='cálculo horas'!$M$9),"1",IF(AND(M210&gt;'cálculo horas'!$M$9,M210&lt;='cálculo horas'!$M$10),"2",IF(AND(M210&gt;'cálculo horas'!$M$10,M210&lt;='cálculo horas'!$M$11),"3",""))))</f>
        <v>1</v>
      </c>
      <c r="N140" s="272" t="str">
        <f>IF(OR(N211="s",N211="d"),"",IF(AND(N210&gt;='cálculo horas'!$M$8,N210&lt;='cálculo horas'!$M$9),"1",IF(AND(N210&gt;'cálculo horas'!$M$9,N210&lt;='cálculo horas'!$M$10),"2",IF(AND(N210&gt;'cálculo horas'!$M$10,N210&lt;='cálculo horas'!$M$11),"3",""))))</f>
        <v>1</v>
      </c>
      <c r="O140" s="272" t="str">
        <f>IF(OR(O211="s",O211="d"),"",IF(AND(O210&gt;='cálculo horas'!$M$8,O210&lt;='cálculo horas'!$M$9),"1",IF(AND(O210&gt;'cálculo horas'!$M$9,O210&lt;='cálculo horas'!$M$10),"2",IF(AND(O210&gt;'cálculo horas'!$M$10,O210&lt;='cálculo horas'!$M$11),"3",""))))</f>
        <v>1</v>
      </c>
      <c r="P140" s="272" t="str">
        <f>IF(OR(P211="s",P211="d"),"",IF(AND(P210&gt;='cálculo horas'!$M$8,P210&lt;='cálculo horas'!$M$9),"1",IF(AND(P210&gt;'cálculo horas'!$M$9,P210&lt;='cálculo horas'!$M$10),"2",IF(AND(P210&gt;'cálculo horas'!$M$10,P210&lt;='cálculo horas'!$M$11),"3",""))))</f>
        <v>1</v>
      </c>
      <c r="Q140" s="272" t="str">
        <f>IF(OR(Q211="s",Q211="d"),"",IF(AND(Q210&gt;='cálculo horas'!$M$8,Q210&lt;='cálculo horas'!$M$9),"1",IF(AND(Q210&gt;'cálculo horas'!$M$9,Q210&lt;='cálculo horas'!$M$10),"2",IF(AND(Q210&gt;'cálculo horas'!$M$10,Q210&lt;='cálculo horas'!$M$11),"3",""))))</f>
        <v>1</v>
      </c>
      <c r="R140" s="272" t="str">
        <f>IF(OR(R211="s",R211="d"),"",IF(AND(R210&gt;='cálculo horas'!$M$8,R210&lt;='cálculo horas'!$M$9),"1",IF(AND(R210&gt;'cálculo horas'!$M$9,R210&lt;='cálculo horas'!$M$10),"2",IF(AND(R210&gt;'cálculo horas'!$M$10,R210&lt;='cálculo horas'!$M$11),"3",""))))</f>
        <v/>
      </c>
      <c r="S140" s="272" t="str">
        <f>IF(OR(S211="s",S211="d"),"",IF(AND(S210&gt;='cálculo horas'!$M$8,S210&lt;='cálculo horas'!$M$9),"1",IF(AND(S210&gt;'cálculo horas'!$M$9,S210&lt;='cálculo horas'!$M$10),"2",IF(AND(S210&gt;'cálculo horas'!$M$10,S210&lt;='cálculo horas'!$M$11),"3",""))))</f>
        <v/>
      </c>
      <c r="T140" s="272" t="str">
        <f>IF(OR(T211="s",T211="d"),"",IF(AND(T210&gt;='cálculo horas'!$M$8,T210&lt;='cálculo horas'!$M$9),"1",IF(AND(T210&gt;'cálculo horas'!$M$9,T210&lt;='cálculo horas'!$M$10),"2",IF(AND(T210&gt;'cálculo horas'!$M$10,T210&lt;='cálculo horas'!$M$11),"3",""))))</f>
        <v>1</v>
      </c>
      <c r="U140" s="272" t="str">
        <f>IF(OR(U211="s",U211="d"),"",IF(AND(U210&gt;='cálculo horas'!$M$8,U210&lt;='cálculo horas'!$M$9),"1",IF(AND(U210&gt;'cálculo horas'!$M$9,U210&lt;='cálculo horas'!$M$10),"2",IF(AND(U210&gt;'cálculo horas'!$M$10,U210&lt;='cálculo horas'!$M$11),"3",""))))</f>
        <v>1</v>
      </c>
      <c r="V140" s="272" t="str">
        <f>IF(OR(V211="s",V211="d"),"",IF(AND(V210&gt;='cálculo horas'!$M$8,V210&lt;='cálculo horas'!$M$9),"1",IF(AND(V210&gt;'cálculo horas'!$M$9,V210&lt;='cálculo horas'!$M$10),"2",IF(AND(V210&gt;'cálculo horas'!$M$10,V210&lt;='cálculo horas'!$M$11),"3",""))))</f>
        <v>1</v>
      </c>
      <c r="W140" s="272" t="str">
        <f>IF(OR(W211="s",W211="d"),"",IF(AND(W210&gt;='cálculo horas'!$M$8,W210&lt;='cálculo horas'!$M$9),"1",IF(AND(W210&gt;'cálculo horas'!$M$9,W210&lt;='cálculo horas'!$M$10),"2",IF(AND(W210&gt;'cálculo horas'!$M$10,W210&lt;='cálculo horas'!$M$11),"3",""))))</f>
        <v>1</v>
      </c>
      <c r="X140" s="272" t="str">
        <f>IF(OR(X211="s",X211="d"),"",IF(AND(X210&gt;='cálculo horas'!$M$8,X210&lt;='cálculo horas'!$M$9),"1",IF(AND(X210&gt;'cálculo horas'!$M$9,X210&lt;='cálculo horas'!$M$10),"2",IF(AND(X210&gt;'cálculo horas'!$M$10,X210&lt;='cálculo horas'!$M$11),"3",""))))</f>
        <v>1</v>
      </c>
      <c r="Y140" s="272" t="str">
        <f>IF(OR(Y211="s",Y211="d"),"",IF(AND(Y210&gt;='cálculo horas'!$M$8,Y210&lt;='cálculo horas'!$M$9),"1",IF(AND(Y210&gt;'cálculo horas'!$M$9,Y210&lt;='cálculo horas'!$M$10),"2",IF(AND(Y210&gt;'cálculo horas'!$M$10,Y210&lt;='cálculo horas'!$M$11),"3",""))))</f>
        <v/>
      </c>
      <c r="Z140" s="272" t="str">
        <f>IF(OR(Z211="s",Z211="d"),"",IF(AND(Z210&gt;='cálculo horas'!$M$8,Z210&lt;='cálculo horas'!$M$9),"1",IF(AND(Z210&gt;'cálculo horas'!$M$9,Z210&lt;='cálculo horas'!$M$10),"2",IF(AND(Z210&gt;'cálculo horas'!$M$10,Z210&lt;='cálculo horas'!$M$11),"3",""))))</f>
        <v/>
      </c>
      <c r="AA140" s="272" t="str">
        <f>IF(OR(AA211="s",AA211="d"),"",IF(AND(AA210&gt;='cálculo horas'!$M$8,AA210&lt;='cálculo horas'!$M$9),"1",IF(AND(AA210&gt;'cálculo horas'!$M$9,AA210&lt;='cálculo horas'!$M$10),"2",IF(AND(AA210&gt;'cálculo horas'!$M$10,AA210&lt;='cálculo horas'!$M$11),"3",""))))</f>
        <v>1</v>
      </c>
      <c r="AB140" s="272" t="str">
        <f>IF(OR(AB211="s",AB211="d"),"",IF(AND(AB210&gt;='cálculo horas'!$M$8,AB210&lt;='cálculo horas'!$M$9),"1",IF(AND(AB210&gt;'cálculo horas'!$M$9,AB210&lt;='cálculo horas'!$M$10),"2",IF(AND(AB210&gt;'cálculo horas'!$M$10,AB210&lt;='cálculo horas'!$M$11),"3",""))))</f>
        <v>1</v>
      </c>
      <c r="AC140" s="272" t="str">
        <f>IF(OR(AC211="s",AC211="d"),"",IF(AND(AC210&gt;='cálculo horas'!$M$8,AC210&lt;='cálculo horas'!$M$9),"1",IF(AND(AC210&gt;'cálculo horas'!$M$9,AC210&lt;='cálculo horas'!$M$10),"2",IF(AND(AC210&gt;'cálculo horas'!$M$10,AC210&lt;='cálculo horas'!$M$11),"3",""))))</f>
        <v>1</v>
      </c>
      <c r="AD140" s="272" t="str">
        <f>IF(OR(AD211="s",AD211="d"),"",IF(AND(AD210&gt;='cálculo horas'!$M$8,AD210&lt;='cálculo horas'!$M$9),"1",IF(AND(AD210&gt;'cálculo horas'!$M$9,AD210&lt;='cálculo horas'!$M$10),"2",IF(AND(AD210&gt;'cálculo horas'!$M$10,AD210&lt;='cálculo horas'!$M$11),"3",""))))</f>
        <v>1</v>
      </c>
      <c r="AE140" s="272" t="str">
        <f>IF(OR(AE211="s",AE211="d"),"",IF(AND(AE210&gt;='cálculo horas'!$M$8,AE210&lt;='cálculo horas'!$M$9),"1",IF(AND(AE210&gt;'cálculo horas'!$M$9,AE210&lt;='cálculo horas'!$M$10),"2",IF(AND(AE210&gt;'cálculo horas'!$M$10,AE210&lt;='cálculo horas'!$M$11),"3",""))))</f>
        <v>1</v>
      </c>
      <c r="AF140" s="272" t="str">
        <f>IF(OR(AF211="s",AF211="d"),"",IF(AND(AF210&gt;='cálculo horas'!$M$8,AF210&lt;='cálculo horas'!$M$9),"1",IF(AND(AF210&gt;'cálculo horas'!$M$9,AF210&lt;='cálculo horas'!$M$10),"2",IF(AND(AF210&gt;'cálculo horas'!$M$10,AF210&lt;='cálculo horas'!$M$11),"3",""))))</f>
        <v/>
      </c>
      <c r="AG140" s="166" t="str">
        <f>IF(AND(AG210&gt;='cálculo horas'!$M$8,AG210&lt;='cálculo horas'!$M$9),"1",IF(AND(AG210&gt;'cálculo horas'!$M$9,AG210&lt;='cálculo horas'!$M$10),"2",IF(AND(AG210&gt;'cálculo horas'!$M$10,AG210&lt;='cálculo horas'!$M$11),"3","")))</f>
        <v/>
      </c>
    </row>
    <row r="141" spans="2:33" ht="12">
      <c r="B141" s="253" t="s">
        <v>164</v>
      </c>
      <c r="C141" s="273" t="str">
        <f>IF(COUNTIF('cálculo horas'!$M$16:$M$34,C210),"F","")</f>
        <v>F</v>
      </c>
      <c r="D141" s="273" t="str">
        <f>IF(COUNTIF('cálculo horas'!$M$16:$M$34,D210),"F","")</f>
        <v/>
      </c>
      <c r="E141" s="273" t="str">
        <f>IF(COUNTIF('cálculo horas'!$M$16:$M$34,E210),"F","")</f>
        <v/>
      </c>
      <c r="F141" s="273" t="str">
        <f>IF(COUNTIF('cálculo horas'!$M$16:$M$34,F210),"F","")</f>
        <v/>
      </c>
      <c r="G141" s="273" t="str">
        <f>IF(COUNTIF('cálculo horas'!$M$16:$M$34,G210),"F","")</f>
        <v/>
      </c>
      <c r="H141" s="273" t="str">
        <f>IF(COUNTIF('cálculo horas'!$M$16:$M$34,H210),"F","")</f>
        <v/>
      </c>
      <c r="I141" s="273" t="str">
        <f>IF(COUNTIF('cálculo horas'!$M$16:$M$34,I210),"F","")</f>
        <v/>
      </c>
      <c r="J141" s="273" t="str">
        <f>IF(COUNTIF('cálculo horas'!$M$16:$M$34,J210),"F","")</f>
        <v/>
      </c>
      <c r="K141" s="273" t="str">
        <f>IF(COUNTIF('cálculo horas'!$M$16:$M$34,K210),"F","")</f>
        <v/>
      </c>
      <c r="L141" s="273" t="str">
        <f>IF(COUNTIF('cálculo horas'!$M$16:$M$34,L210),"F","")</f>
        <v/>
      </c>
      <c r="M141" s="273" t="str">
        <f>IF(COUNTIF('cálculo horas'!$M$16:$M$34,M210),"F","")</f>
        <v/>
      </c>
      <c r="N141" s="273" t="str">
        <f>IF(COUNTIF('cálculo horas'!$M$16:$M$34,N210),"F","")</f>
        <v/>
      </c>
      <c r="O141" s="273" t="str">
        <f>IF(COUNTIF('cálculo horas'!$M$16:$M$34,O210),"F","")</f>
        <v/>
      </c>
      <c r="P141" s="273" t="str">
        <f>IF(COUNTIF('cálculo horas'!$M$16:$M$34,P210),"F","")</f>
        <v/>
      </c>
      <c r="Q141" s="273" t="str">
        <f>IF(COUNTIF('cálculo horas'!$M$16:$M$34,Q210),"F","")</f>
        <v/>
      </c>
      <c r="R141" s="273" t="str">
        <f>IF(COUNTIF('cálculo horas'!$M$16:$M$34,R210),"F","")</f>
        <v/>
      </c>
      <c r="S141" s="273" t="str">
        <f>IF(COUNTIF('cálculo horas'!$M$16:$M$34,S210),"F","")</f>
        <v/>
      </c>
      <c r="T141" s="273" t="str">
        <f>IF(COUNTIF('cálculo horas'!$M$16:$M$34,T210),"F","")</f>
        <v/>
      </c>
      <c r="U141" s="273" t="str">
        <f>IF(COUNTIF('cálculo horas'!$M$16:$M$34,U210),"F","")</f>
        <v/>
      </c>
      <c r="V141" s="273" t="str">
        <f>IF(COUNTIF('cálculo horas'!$M$16:$M$34,V210),"F","")</f>
        <v/>
      </c>
      <c r="W141" s="273" t="str">
        <f>IF(COUNTIF('cálculo horas'!$M$16:$M$34,W210),"F","")</f>
        <v/>
      </c>
      <c r="X141" s="273" t="str">
        <f>IF(COUNTIF('cálculo horas'!$M$16:$M$34,X210),"F","")</f>
        <v/>
      </c>
      <c r="Y141" s="273" t="str">
        <f>IF(COUNTIF('cálculo horas'!$M$16:$M$34,Y210),"F","")</f>
        <v/>
      </c>
      <c r="Z141" s="273" t="str">
        <f>IF(COUNTIF('cálculo horas'!$M$16:$M$34,Z210),"F","")</f>
        <v/>
      </c>
      <c r="AA141" s="273" t="str">
        <f>IF(COUNTIF('cálculo horas'!$M$16:$M$34,AA210),"F","")</f>
        <v/>
      </c>
      <c r="AB141" s="273" t="str">
        <f>IF(COUNTIF('cálculo horas'!$M$16:$M$34,AB210),"F","")</f>
        <v/>
      </c>
      <c r="AC141" s="273" t="str">
        <f>IF(COUNTIF('cálculo horas'!$M$16:$M$34,AC210),"F","")</f>
        <v/>
      </c>
      <c r="AD141" s="273" t="str">
        <f>IF(COUNTIF('cálculo horas'!$M$16:$M$34,AD210),"F","")</f>
        <v/>
      </c>
      <c r="AE141" s="273" t="str">
        <f>IF(COUNTIF('cálculo horas'!$M$16:$M$34,AE210),"F","")</f>
        <v/>
      </c>
      <c r="AF141" s="273" t="str">
        <f>IF(COUNTIF('cálculo horas'!$M$16:$M$34,AF210),"F","")</f>
        <v/>
      </c>
      <c r="AG141" s="172" t="str">
        <f>IF(COUNTIF('cálculo horas'!$M$16:$M$34,AG210),"F","")</f>
        <v/>
      </c>
    </row>
    <row r="142" spans="2:33" ht="12">
      <c r="B142" s="253" t="s">
        <v>165</v>
      </c>
      <c r="C142" s="274" t="str">
        <f>IF(OR(AND(C210&gt;='cálculo horas'!$M$14,C210&lt;='cálculo horas'!$M$15),AND(C210&gt;='cálculo horas'!$M$12,C210&lt;='cálculo horas'!$M$13)),"VAC","")</f>
        <v/>
      </c>
      <c r="D142" s="274" t="str">
        <f>IF(OR(AND(D210&gt;='cálculo horas'!$M$14,D210&lt;='cálculo horas'!$M$15),AND(D210&gt;='cálculo horas'!$M$12,D210&lt;='cálculo horas'!$M$13)),"VAC","")</f>
        <v/>
      </c>
      <c r="E142" s="274" t="str">
        <f>IF(OR(AND(E210&gt;='cálculo horas'!$M$14,E210&lt;='cálculo horas'!$M$15),AND(E210&gt;='cálculo horas'!$M$12,E210&lt;='cálculo horas'!$M$13)),"VAC","")</f>
        <v/>
      </c>
      <c r="F142" s="274" t="str">
        <f>IF(OR(AND(F210&gt;='cálculo horas'!$M$14,F210&lt;='cálculo horas'!$M$15),AND(F210&gt;='cálculo horas'!$M$12,F210&lt;='cálculo horas'!$M$13)),"VAC","")</f>
        <v/>
      </c>
      <c r="G142" s="274" t="str">
        <f>IF(OR(AND(G210&gt;='cálculo horas'!$M$14,G210&lt;='cálculo horas'!$M$15),AND(G210&gt;='cálculo horas'!$M$12,G210&lt;='cálculo horas'!$M$13)),"VAC","")</f>
        <v/>
      </c>
      <c r="H142" s="274" t="str">
        <f>IF(OR(AND(H210&gt;='cálculo horas'!$M$14,H210&lt;='cálculo horas'!$M$15),AND(H210&gt;='cálculo horas'!$M$12,H210&lt;='cálculo horas'!$M$13)),"VAC","")</f>
        <v/>
      </c>
      <c r="I142" s="274" t="str">
        <f>IF(OR(AND(I210&gt;='cálculo horas'!$M$14,I210&lt;='cálculo horas'!$M$15),AND(I210&gt;='cálculo horas'!$M$12,I210&lt;='cálculo horas'!$M$13)),"VAC","")</f>
        <v/>
      </c>
      <c r="J142" s="274" t="str">
        <f>IF(OR(AND(J210&gt;='cálculo horas'!$M$14,J210&lt;='cálculo horas'!$M$15),AND(J210&gt;='cálculo horas'!$M$12,J210&lt;='cálculo horas'!$M$13)),"VAC","")</f>
        <v/>
      </c>
      <c r="K142" s="274" t="str">
        <f>IF(OR(AND(K210&gt;='cálculo horas'!$M$14,K210&lt;='cálculo horas'!$M$15),AND(K210&gt;='cálculo horas'!$M$12,K210&lt;='cálculo horas'!$M$13)),"VAC","")</f>
        <v/>
      </c>
      <c r="L142" s="274" t="str">
        <f>IF(OR(AND(L210&gt;='cálculo horas'!$M$14,L210&lt;='cálculo horas'!$M$15),AND(L210&gt;='cálculo horas'!$M$12,L210&lt;='cálculo horas'!$M$13)),"VAC","")</f>
        <v/>
      </c>
      <c r="M142" s="274" t="str">
        <f>IF(OR(AND(M210&gt;='cálculo horas'!$M$14,M210&lt;='cálculo horas'!$M$15),AND(M210&gt;='cálculo horas'!$M$12,M210&lt;='cálculo horas'!$M$13)),"VAC","")</f>
        <v/>
      </c>
      <c r="N142" s="274" t="str">
        <f>IF(OR(AND(N210&gt;='cálculo horas'!$M$14,N210&lt;='cálculo horas'!$M$15),AND(N210&gt;='cálculo horas'!$M$12,N210&lt;='cálculo horas'!$M$13)),"VAC","")</f>
        <v/>
      </c>
      <c r="O142" s="274" t="str">
        <f>IF(OR(AND(O210&gt;='cálculo horas'!$M$14,O210&lt;='cálculo horas'!$M$15),AND(O210&gt;='cálculo horas'!$M$12,O210&lt;='cálculo horas'!$M$13)),"VAC","")</f>
        <v/>
      </c>
      <c r="P142" s="274" t="str">
        <f>IF(OR(AND(P210&gt;='cálculo horas'!$M$14,P210&lt;='cálculo horas'!$M$15),AND(P210&gt;='cálculo horas'!$M$12,P210&lt;='cálculo horas'!$M$13)),"VAC","")</f>
        <v/>
      </c>
      <c r="Q142" s="274" t="str">
        <f>IF(OR(AND(Q210&gt;='cálculo horas'!$M$14,Q210&lt;='cálculo horas'!$M$15),AND(Q210&gt;='cálculo horas'!$M$12,Q210&lt;='cálculo horas'!$M$13)),"VAC","")</f>
        <v/>
      </c>
      <c r="R142" s="274" t="str">
        <f>IF(OR(AND(R210&gt;='cálculo horas'!$M$14,R210&lt;='cálculo horas'!$M$15),AND(R210&gt;='cálculo horas'!$M$12,R210&lt;='cálculo horas'!$M$13)),"VAC","")</f>
        <v/>
      </c>
      <c r="S142" s="274" t="str">
        <f>IF(OR(AND(S210&gt;='cálculo horas'!$M$14,S210&lt;='cálculo horas'!$M$15),AND(S210&gt;='cálculo horas'!$M$12,S210&lt;='cálculo horas'!$M$13)),"VAC","")</f>
        <v/>
      </c>
      <c r="T142" s="274" t="str">
        <f>IF(OR(AND(T210&gt;='cálculo horas'!$M$14,T210&lt;='cálculo horas'!$M$15),AND(T210&gt;='cálculo horas'!$M$12,T210&lt;='cálculo horas'!$M$13)),"VAC","")</f>
        <v/>
      </c>
      <c r="U142" s="274" t="str">
        <f>IF(OR(AND(U210&gt;='cálculo horas'!$M$14,U210&lt;='cálculo horas'!$M$15),AND(U210&gt;='cálculo horas'!$M$12,U210&lt;='cálculo horas'!$M$13)),"VAC","")</f>
        <v/>
      </c>
      <c r="V142" s="274" t="str">
        <f>IF(OR(AND(V210&gt;='cálculo horas'!$M$14,V210&lt;='cálculo horas'!$M$15),AND(V210&gt;='cálculo horas'!$M$12,V210&lt;='cálculo horas'!$M$13)),"VAC","")</f>
        <v/>
      </c>
      <c r="W142" s="274" t="str">
        <f>IF(OR(AND(W210&gt;='cálculo horas'!$M$14,W210&lt;='cálculo horas'!$M$15),AND(W210&gt;='cálculo horas'!$M$12,W210&lt;='cálculo horas'!$M$13)),"VAC","")</f>
        <v/>
      </c>
      <c r="X142" s="274" t="str">
        <f>IF(OR(AND(X210&gt;='cálculo horas'!$M$14,X210&lt;='cálculo horas'!$M$15),AND(X210&gt;='cálculo horas'!$M$12,X210&lt;='cálculo horas'!$M$13)),"VAC","")</f>
        <v/>
      </c>
      <c r="Y142" s="274" t="str">
        <f>IF(OR(AND(Y210&gt;='cálculo horas'!$M$14,Y210&lt;='cálculo horas'!$M$15),AND(Y210&gt;='cálculo horas'!$M$12,Y210&lt;='cálculo horas'!$M$13)),"VAC","")</f>
        <v/>
      </c>
      <c r="Z142" s="274" t="str">
        <f>IF(OR(AND(Z210&gt;='cálculo horas'!$M$14,Z210&lt;='cálculo horas'!$M$15),AND(Z210&gt;='cálculo horas'!$M$12,Z210&lt;='cálculo horas'!$M$13)),"VAC","")</f>
        <v/>
      </c>
      <c r="AA142" s="274" t="str">
        <f>IF(OR(AND(AA210&gt;='cálculo horas'!$M$14,AA210&lt;='cálculo horas'!$M$15),AND(AA210&gt;='cálculo horas'!$M$12,AA210&lt;='cálculo horas'!$M$13)),"VAC","")</f>
        <v/>
      </c>
      <c r="AB142" s="274" t="str">
        <f>IF(OR(AND(AB210&gt;='cálculo horas'!$M$14,AB210&lt;='cálculo horas'!$M$15),AND(AB210&gt;='cálculo horas'!$M$12,AB210&lt;='cálculo horas'!$M$13)),"VAC","")</f>
        <v/>
      </c>
      <c r="AC142" s="274" t="str">
        <f>IF(OR(AND(AC210&gt;='cálculo horas'!$M$14,AC210&lt;='cálculo horas'!$M$15),AND(AC210&gt;='cálculo horas'!$M$12,AC210&lt;='cálculo horas'!$M$13)),"VAC","")</f>
        <v/>
      </c>
      <c r="AD142" s="274" t="str">
        <f>IF(OR(AND(AD210&gt;='cálculo horas'!$M$14,AD210&lt;='cálculo horas'!$M$15),AND(AD210&gt;='cálculo horas'!$M$12,AD210&lt;='cálculo horas'!$M$13)),"VAC","")</f>
        <v/>
      </c>
      <c r="AE142" s="274" t="str">
        <f>IF(OR(AND(AE210&gt;='cálculo horas'!$M$14,AE210&lt;='cálculo horas'!$M$15),AND(AE210&gt;='cálculo horas'!$M$12,AE210&lt;='cálculo horas'!$M$13)),"VAC","")</f>
        <v/>
      </c>
      <c r="AF142" s="274" t="str">
        <f>IF(OR(AND(AF210&gt;='cálculo horas'!$M$14,AF210&lt;='cálculo horas'!$M$15),AND(AF210&gt;='cálculo horas'!$M$12,AF210&lt;='cálculo horas'!$M$13)),"VAC","")</f>
        <v/>
      </c>
      <c r="AG142" s="170" t="str">
        <f>IF(OR(AND(AG210&gt;='cálculo horas'!$M$14,AG210&lt;='cálculo horas'!$M$15),AND(AG210&gt;='cálculo horas'!$M$12,AG210&lt;='cálculo horas'!$M$13)),"VAC","")</f>
        <v/>
      </c>
    </row>
    <row r="143" spans="2:33" ht="12">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166"/>
    </row>
    <row r="144" spans="2:33" ht="12">
      <c r="B144" s="253" t="str">
        <f t="shared" ref="B144" si="94">B214</f>
        <v>DICIEMBRE</v>
      </c>
      <c r="C144" s="253" t="str">
        <f t="shared" ref="C144:AG144" si="95">C216 &amp;" " &amp; C214</f>
        <v>D 1</v>
      </c>
      <c r="D144" s="253" t="str">
        <f t="shared" si="95"/>
        <v>L 2</v>
      </c>
      <c r="E144" s="253" t="str">
        <f t="shared" si="95"/>
        <v>M 3</v>
      </c>
      <c r="F144" s="253" t="str">
        <f t="shared" si="95"/>
        <v>X 4</v>
      </c>
      <c r="G144" s="253" t="str">
        <f t="shared" si="95"/>
        <v>J 5</v>
      </c>
      <c r="H144" s="253" t="str">
        <f t="shared" si="95"/>
        <v>V 6</v>
      </c>
      <c r="I144" s="253" t="str">
        <f t="shared" si="95"/>
        <v>S 7</v>
      </c>
      <c r="J144" s="253" t="str">
        <f t="shared" si="95"/>
        <v>D 8</v>
      </c>
      <c r="K144" s="253" t="str">
        <f t="shared" si="95"/>
        <v>L 9</v>
      </c>
      <c r="L144" s="253" t="str">
        <f t="shared" si="95"/>
        <v>M 10</v>
      </c>
      <c r="M144" s="253" t="str">
        <f t="shared" si="95"/>
        <v>X 11</v>
      </c>
      <c r="N144" s="253" t="str">
        <f t="shared" si="95"/>
        <v>J 12</v>
      </c>
      <c r="O144" s="253" t="str">
        <f t="shared" si="95"/>
        <v>V 13</v>
      </c>
      <c r="P144" s="253" t="str">
        <f t="shared" si="95"/>
        <v>S 14</v>
      </c>
      <c r="Q144" s="253" t="str">
        <f t="shared" si="95"/>
        <v>D 15</v>
      </c>
      <c r="R144" s="253" t="str">
        <f t="shared" si="95"/>
        <v>L 16</v>
      </c>
      <c r="S144" s="253" t="str">
        <f t="shared" si="95"/>
        <v>M 17</v>
      </c>
      <c r="T144" s="253" t="str">
        <f t="shared" si="95"/>
        <v>X 18</v>
      </c>
      <c r="U144" s="253" t="str">
        <f t="shared" si="95"/>
        <v>J 19</v>
      </c>
      <c r="V144" s="253" t="str">
        <f t="shared" si="95"/>
        <v>V 20</v>
      </c>
      <c r="W144" s="253" t="str">
        <f t="shared" si="95"/>
        <v>S 21</v>
      </c>
      <c r="X144" s="253" t="str">
        <f t="shared" si="95"/>
        <v>D 22</v>
      </c>
      <c r="Y144" s="253" t="str">
        <f t="shared" si="95"/>
        <v>L 23</v>
      </c>
      <c r="Z144" s="253" t="str">
        <f t="shared" si="95"/>
        <v>M 24</v>
      </c>
      <c r="AA144" s="253" t="str">
        <f t="shared" si="95"/>
        <v>X 25</v>
      </c>
      <c r="AB144" s="253" t="str">
        <f t="shared" si="95"/>
        <v>J 26</v>
      </c>
      <c r="AC144" s="253" t="str">
        <f t="shared" si="95"/>
        <v>V 27</v>
      </c>
      <c r="AD144" s="253" t="str">
        <f t="shared" si="95"/>
        <v>S 28</v>
      </c>
      <c r="AE144" s="253" t="str">
        <f t="shared" si="95"/>
        <v>D 29</v>
      </c>
      <c r="AF144" s="253" t="str">
        <f t="shared" si="95"/>
        <v>L 30</v>
      </c>
      <c r="AG144" s="166" t="str">
        <f t="shared" si="95"/>
        <v>M 31</v>
      </c>
    </row>
    <row r="145" spans="2:33" ht="12">
      <c r="B145" s="253" t="s">
        <v>163</v>
      </c>
      <c r="C145" s="272" t="str">
        <f>IF(OR(C216="s",C216="d"),"",IF(AND(C215&gt;='cálculo horas'!$M$8,C215&lt;='cálculo horas'!$M$9),"1",IF(AND(C215&gt;'cálculo horas'!$M$9,C215&lt;='cálculo horas'!$M$10),"2",IF(AND(C215&gt;'cálculo horas'!$M$10,C215&lt;='cálculo horas'!$M$11),"3",""))))</f>
        <v/>
      </c>
      <c r="D145" s="272" t="str">
        <f>IF(OR(D216="s",D216="d"),"",IF(AND(D215&gt;='cálculo horas'!$M$8,D215&lt;='cálculo horas'!$M$9),"1",IF(AND(D215&gt;'cálculo horas'!$M$9,D215&lt;='cálculo horas'!$M$10),"2",IF(AND(D215&gt;'cálculo horas'!$M$10,D215&lt;='cálculo horas'!$M$11),"3",""))))</f>
        <v>1</v>
      </c>
      <c r="E145" s="272" t="str">
        <f>IF(OR(E216="s",E216="d"),"",IF(AND(E215&gt;='cálculo horas'!$M$8,E215&lt;='cálculo horas'!$M$9),"1",IF(AND(E215&gt;'cálculo horas'!$M$9,E215&lt;='cálculo horas'!$M$10),"2",IF(AND(E215&gt;'cálculo horas'!$M$10,E215&lt;='cálculo horas'!$M$11),"3",""))))</f>
        <v>1</v>
      </c>
      <c r="F145" s="272" t="str">
        <f>IF(OR(F216="s",F216="d"),"",IF(AND(F215&gt;='cálculo horas'!$M$8,F215&lt;='cálculo horas'!$M$9),"1",IF(AND(F215&gt;'cálculo horas'!$M$9,F215&lt;='cálculo horas'!$M$10),"2",IF(AND(F215&gt;'cálculo horas'!$M$10,F215&lt;='cálculo horas'!$M$11),"3",""))))</f>
        <v>1</v>
      </c>
      <c r="G145" s="272" t="str">
        <f>IF(OR(G216="s",G216="d"),"",IF(AND(G215&gt;='cálculo horas'!$M$8,G215&lt;='cálculo horas'!$M$9),"1",IF(AND(G215&gt;'cálculo horas'!$M$9,G215&lt;='cálculo horas'!$M$10),"2",IF(AND(G215&gt;'cálculo horas'!$M$10,G215&lt;='cálculo horas'!$M$11),"3",""))))</f>
        <v>1</v>
      </c>
      <c r="H145" s="272" t="str">
        <f>IF(OR(H216="s",H216="d"),"",IF(AND(H215&gt;='cálculo horas'!$M$8,H215&lt;='cálculo horas'!$M$9),"1",IF(AND(H215&gt;'cálculo horas'!$M$9,H215&lt;='cálculo horas'!$M$10),"2",IF(AND(H215&gt;'cálculo horas'!$M$10,H215&lt;='cálculo horas'!$M$11),"3",""))))</f>
        <v>1</v>
      </c>
      <c r="I145" s="272" t="str">
        <f>IF(OR(I216="s",I216="d"),"",IF(AND(I215&gt;='cálculo horas'!$M$8,I215&lt;='cálculo horas'!$M$9),"1",IF(AND(I215&gt;'cálculo horas'!$M$9,I215&lt;='cálculo horas'!$M$10),"2",IF(AND(I215&gt;'cálculo horas'!$M$10,I215&lt;='cálculo horas'!$M$11),"3",""))))</f>
        <v/>
      </c>
      <c r="J145" s="272" t="str">
        <f>IF(OR(J216="s",J216="d"),"",IF(AND(J215&gt;='cálculo horas'!$M$8,J215&lt;='cálculo horas'!$M$9),"1",IF(AND(J215&gt;'cálculo horas'!$M$9,J215&lt;='cálculo horas'!$M$10),"2",IF(AND(J215&gt;'cálculo horas'!$M$10,J215&lt;='cálculo horas'!$M$11),"3",""))))</f>
        <v/>
      </c>
      <c r="K145" s="272" t="str">
        <f>IF(OR(K216="s",K216="d"),"",IF(AND(K215&gt;='cálculo horas'!$M$8,K215&lt;='cálculo horas'!$M$9),"1",IF(AND(K215&gt;'cálculo horas'!$M$9,K215&lt;='cálculo horas'!$M$10),"2",IF(AND(K215&gt;'cálculo horas'!$M$10,K215&lt;='cálculo horas'!$M$11),"3",""))))</f>
        <v>1</v>
      </c>
      <c r="L145" s="272" t="str">
        <f>IF(OR(L216="s",L216="d"),"",IF(AND(L215&gt;='cálculo horas'!$M$8,L215&lt;='cálculo horas'!$M$9),"1",IF(AND(L215&gt;'cálculo horas'!$M$9,L215&lt;='cálculo horas'!$M$10),"2",IF(AND(L215&gt;'cálculo horas'!$M$10,L215&lt;='cálculo horas'!$M$11),"3",""))))</f>
        <v>1</v>
      </c>
      <c r="M145" s="272" t="str">
        <f>IF(OR(M216="s",M216="d"),"",IF(AND(M215&gt;='cálculo horas'!$M$8,M215&lt;='cálculo horas'!$M$9),"1",IF(AND(M215&gt;'cálculo horas'!$M$9,M215&lt;='cálculo horas'!$M$10),"2",IF(AND(M215&gt;'cálculo horas'!$M$10,M215&lt;='cálculo horas'!$M$11),"3",""))))</f>
        <v>1</v>
      </c>
      <c r="N145" s="272" t="str">
        <f>IF(OR(N216="s",N216="d"),"",IF(AND(N215&gt;='cálculo horas'!$M$8,N215&lt;='cálculo horas'!$M$9),"1",IF(AND(N215&gt;'cálculo horas'!$M$9,N215&lt;='cálculo horas'!$M$10),"2",IF(AND(N215&gt;'cálculo horas'!$M$10,N215&lt;='cálculo horas'!$M$11),"3",""))))</f>
        <v>1</v>
      </c>
      <c r="O145" s="272" t="str">
        <f>IF(OR(O216="s",O216="d"),"",IF(AND(O215&gt;='cálculo horas'!$M$8,O215&lt;='cálculo horas'!$M$9),"1",IF(AND(O215&gt;'cálculo horas'!$M$9,O215&lt;='cálculo horas'!$M$10),"2",IF(AND(O215&gt;'cálculo horas'!$M$10,O215&lt;='cálculo horas'!$M$11),"3",""))))</f>
        <v>1</v>
      </c>
      <c r="P145" s="272" t="str">
        <f>IF(OR(P216="s",P216="d"),"",IF(AND(P215&gt;='cálculo horas'!$M$8,P215&lt;='cálculo horas'!$M$9),"1",IF(AND(P215&gt;'cálculo horas'!$M$9,P215&lt;='cálculo horas'!$M$10),"2",IF(AND(P215&gt;'cálculo horas'!$M$10,P215&lt;='cálculo horas'!$M$11),"3",""))))</f>
        <v/>
      </c>
      <c r="Q145" s="272" t="str">
        <f>IF(OR(Q216="s",Q216="d"),"",IF(AND(Q215&gt;='cálculo horas'!$M$8,Q215&lt;='cálculo horas'!$M$9),"1",IF(AND(Q215&gt;'cálculo horas'!$M$9,Q215&lt;='cálculo horas'!$M$10),"2",IF(AND(Q215&gt;'cálculo horas'!$M$10,Q215&lt;='cálculo horas'!$M$11),"3",""))))</f>
        <v/>
      </c>
      <c r="R145" s="272" t="str">
        <f>IF(OR(R216="s",R216="d"),"",IF(AND(R215&gt;='cálculo horas'!$M$8,R215&lt;='cálculo horas'!$M$9),"1",IF(AND(R215&gt;'cálculo horas'!$M$9,R215&lt;='cálculo horas'!$M$10),"2",IF(AND(R215&gt;'cálculo horas'!$M$10,R215&lt;='cálculo horas'!$M$11),"3",""))))</f>
        <v>1</v>
      </c>
      <c r="S145" s="272" t="str">
        <f>IF(OR(S216="s",S216="d"),"",IF(AND(S215&gt;='cálculo horas'!$M$8,S215&lt;='cálculo horas'!$M$9),"1",IF(AND(S215&gt;'cálculo horas'!$M$9,S215&lt;='cálculo horas'!$M$10),"2",IF(AND(S215&gt;'cálculo horas'!$M$10,S215&lt;='cálculo horas'!$M$11),"3",""))))</f>
        <v>1</v>
      </c>
      <c r="T145" s="272" t="str">
        <f>IF(OR(T216="s",T216="d"),"",IF(AND(T215&gt;='cálculo horas'!$M$8,T215&lt;='cálculo horas'!$M$9),"1",IF(AND(T215&gt;'cálculo horas'!$M$9,T215&lt;='cálculo horas'!$M$10),"2",IF(AND(T215&gt;'cálculo horas'!$M$10,T215&lt;='cálculo horas'!$M$11),"3",""))))</f>
        <v>1</v>
      </c>
      <c r="U145" s="272" t="str">
        <f>IF(OR(U216="s",U216="d"),"",IF(AND(U215&gt;='cálculo horas'!$M$8,U215&lt;='cálculo horas'!$M$9),"1",IF(AND(U215&gt;'cálculo horas'!$M$9,U215&lt;='cálculo horas'!$M$10),"2",IF(AND(U215&gt;'cálculo horas'!$M$10,U215&lt;='cálculo horas'!$M$11),"3",""))))</f>
        <v>1</v>
      </c>
      <c r="V145" s="272" t="str">
        <f>IF(OR(V216="s",V216="d"),"",IF(AND(V215&gt;='cálculo horas'!$M$8,V215&lt;='cálculo horas'!$M$9),"1",IF(AND(V215&gt;'cálculo horas'!$M$9,V215&lt;='cálculo horas'!$M$10),"2",IF(AND(V215&gt;'cálculo horas'!$M$10,V215&lt;='cálculo horas'!$M$11),"3",""))))</f>
        <v>1</v>
      </c>
      <c r="W145" s="272" t="str">
        <f>IF(OR(W216="s",W216="d"),"",IF(AND(W215&gt;='cálculo horas'!$M$8,W215&lt;='cálculo horas'!$M$9),"1",IF(AND(W215&gt;'cálculo horas'!$M$9,W215&lt;='cálculo horas'!$M$10),"2",IF(AND(W215&gt;'cálculo horas'!$M$10,W215&lt;='cálculo horas'!$M$11),"3",""))))</f>
        <v/>
      </c>
      <c r="X145" s="272" t="str">
        <f>IF(OR(X216="s",X216="d"),"",IF(AND(X215&gt;='cálculo horas'!$M$8,X215&lt;='cálculo horas'!$M$9),"1",IF(AND(X215&gt;'cálculo horas'!$M$9,X215&lt;='cálculo horas'!$M$10),"2",IF(AND(X215&gt;'cálculo horas'!$M$10,X215&lt;='cálculo horas'!$M$11),"3",""))))</f>
        <v/>
      </c>
      <c r="Y145" s="272" t="str">
        <f>IF(OR(Y216="s",Y216="d"),"",IF(AND(Y215&gt;='cálculo horas'!$M$8,Y215&lt;='cálculo horas'!$M$9),"1",IF(AND(Y215&gt;'cálculo horas'!$M$9,Y215&lt;='cálculo horas'!$M$10),"2",IF(AND(Y215&gt;'cálculo horas'!$M$10,Y215&lt;='cálculo horas'!$M$11),"3",""))))</f>
        <v>2</v>
      </c>
      <c r="Z145" s="272" t="str">
        <f>IF(OR(Z216="s",Z216="d"),"",IF(AND(Z215&gt;='cálculo horas'!$M$8,Z215&lt;='cálculo horas'!$M$9),"1",IF(AND(Z215&gt;'cálculo horas'!$M$9,Z215&lt;='cálculo horas'!$M$10),"2",IF(AND(Z215&gt;'cálculo horas'!$M$10,Z215&lt;='cálculo horas'!$M$11),"3",""))))</f>
        <v>2</v>
      </c>
      <c r="AA145" s="272" t="str">
        <f>IF(OR(AA216="s",AA216="d"),"",IF(AND(AA215&gt;='cálculo horas'!$M$8,AA215&lt;='cálculo horas'!$M$9),"1",IF(AND(AA215&gt;'cálculo horas'!$M$9,AA215&lt;='cálculo horas'!$M$10),"2",IF(AND(AA215&gt;'cálculo horas'!$M$10,AA215&lt;='cálculo horas'!$M$11),"3",""))))</f>
        <v>2</v>
      </c>
      <c r="AB145" s="272" t="str">
        <f>IF(OR(AB216="s",AB216="d"),"",IF(AND(AB215&gt;='cálculo horas'!$M$8,AB215&lt;='cálculo horas'!$M$9),"1",IF(AND(AB215&gt;'cálculo horas'!$M$9,AB215&lt;='cálculo horas'!$M$10),"2",IF(AND(AB215&gt;'cálculo horas'!$M$10,AB215&lt;='cálculo horas'!$M$11),"3",""))))</f>
        <v>2</v>
      </c>
      <c r="AC145" s="272" t="str">
        <f>IF(OR(AC216="s",AC216="d"),"",IF(AND(AC215&gt;='cálculo horas'!$M$8,AC215&lt;='cálculo horas'!$M$9),"1",IF(AND(AC215&gt;'cálculo horas'!$M$9,AC215&lt;='cálculo horas'!$M$10),"2",IF(AND(AC215&gt;'cálculo horas'!$M$10,AC215&lt;='cálculo horas'!$M$11),"3",""))))</f>
        <v>2</v>
      </c>
      <c r="AD145" s="272" t="str">
        <f>IF(OR(AD216="s",AD216="d"),"",IF(AND(AD215&gt;='cálculo horas'!$M$8,AD215&lt;='cálculo horas'!$M$9),"1",IF(AND(AD215&gt;'cálculo horas'!$M$9,AD215&lt;='cálculo horas'!$M$10),"2",IF(AND(AD215&gt;'cálculo horas'!$M$10,AD215&lt;='cálculo horas'!$M$11),"3",""))))</f>
        <v/>
      </c>
      <c r="AE145" s="272" t="str">
        <f>IF(OR(AE216="s",AE216="d"),"",IF(AND(AE215&gt;='cálculo horas'!$M$8,AE215&lt;='cálculo horas'!$M$9),"1",IF(AND(AE215&gt;'cálculo horas'!$M$9,AE215&lt;='cálculo horas'!$M$10),"2",IF(AND(AE215&gt;'cálculo horas'!$M$10,AE215&lt;='cálculo horas'!$M$11),"3",""))))</f>
        <v/>
      </c>
      <c r="AF145" s="272" t="str">
        <f>IF(OR(AF216="s",AF216="d"),"",IF(AND(AF215&gt;='cálculo horas'!$M$8,AF215&lt;='cálculo horas'!$M$9),"1",IF(AND(AF215&gt;'cálculo horas'!$M$9,AF215&lt;='cálculo horas'!$M$10),"2",IF(AND(AF215&gt;'cálculo horas'!$M$10,AF215&lt;='cálculo horas'!$M$11),"3",""))))</f>
        <v>2</v>
      </c>
      <c r="AG145" s="171" t="str">
        <f>IF(OR(AG216="s",AG216="d"),"",IF(AND(AG215&gt;='cálculo horas'!$M$8,AG215&lt;='cálculo horas'!$M$9),"1",IF(AND(AG215&gt;'cálculo horas'!$M$9,AG215&lt;='cálculo horas'!$M$10),"2",IF(AND(AG215&gt;'cálculo horas'!$M$10,AG215&lt;='cálculo horas'!$M$11),"3",""))))</f>
        <v>2</v>
      </c>
    </row>
    <row r="146" spans="2:33" ht="12">
      <c r="B146" s="253" t="s">
        <v>164</v>
      </c>
      <c r="C146" s="273" t="str">
        <f>IF(COUNTIF('cálculo horas'!$M$16:$M$34,C215),"F","")</f>
        <v/>
      </c>
      <c r="D146" s="273" t="str">
        <f>IF(COUNTIF('cálculo horas'!$M$16:$M$34,D215),"F","")</f>
        <v/>
      </c>
      <c r="E146" s="273" t="str">
        <f>IF(COUNTIF('cálculo horas'!$M$16:$M$34,E215),"F","")</f>
        <v/>
      </c>
      <c r="F146" s="273" t="str">
        <f>IF(COUNTIF('cálculo horas'!$M$16:$M$34,F215),"F","")</f>
        <v/>
      </c>
      <c r="G146" s="273" t="str">
        <f>IF(COUNTIF('cálculo horas'!$M$16:$M$34,G215),"F","")</f>
        <v/>
      </c>
      <c r="H146" s="273" t="str">
        <f>IF(COUNTIF('cálculo horas'!$M$16:$M$34,H215),"F","")</f>
        <v>F</v>
      </c>
      <c r="I146" s="273" t="str">
        <f>IF(COUNTIF('cálculo horas'!$M$16:$M$34,I215),"F","")</f>
        <v/>
      </c>
      <c r="J146" s="273" t="str">
        <f>IF(COUNTIF('cálculo horas'!$M$16:$M$34,J215),"F","")</f>
        <v/>
      </c>
      <c r="K146" s="273" t="str">
        <f>IF(COUNTIF('cálculo horas'!$M$16:$M$34,K215),"F","")</f>
        <v>F</v>
      </c>
      <c r="L146" s="273" t="str">
        <f>IF(COUNTIF('cálculo horas'!$M$16:$M$34,L215),"F","")</f>
        <v/>
      </c>
      <c r="M146" s="273" t="str">
        <f>IF(COUNTIF('cálculo horas'!$M$16:$M$34,M215),"F","")</f>
        <v/>
      </c>
      <c r="N146" s="273" t="str">
        <f>IF(COUNTIF('cálculo horas'!$M$16:$M$34,N215),"F","")</f>
        <v/>
      </c>
      <c r="O146" s="273" t="str">
        <f>IF(COUNTIF('cálculo horas'!$M$16:$M$34,O215),"F","")</f>
        <v/>
      </c>
      <c r="P146" s="273" t="str">
        <f>IF(COUNTIF('cálculo horas'!$M$16:$M$34,P215),"F","")</f>
        <v/>
      </c>
      <c r="Q146" s="273" t="str">
        <f>IF(COUNTIF('cálculo horas'!$M$16:$M$34,Q215),"F","")</f>
        <v/>
      </c>
      <c r="R146" s="273" t="str">
        <f>IF(COUNTIF('cálculo horas'!$M$16:$M$34,R215),"F","")</f>
        <v/>
      </c>
      <c r="S146" s="273" t="str">
        <f>IF(COUNTIF('cálculo horas'!$M$16:$M$34,S215),"F","")</f>
        <v/>
      </c>
      <c r="T146" s="273" t="str">
        <f>IF(COUNTIF('cálculo horas'!$M$16:$M$34,T215),"F","")</f>
        <v/>
      </c>
      <c r="U146" s="273" t="str">
        <f>IF(COUNTIF('cálculo horas'!$M$16:$M$34,U215),"F","")</f>
        <v/>
      </c>
      <c r="V146" s="273" t="str">
        <f>IF(COUNTIF('cálculo horas'!$M$16:$M$34,V215),"F","")</f>
        <v>F</v>
      </c>
      <c r="W146" s="273" t="str">
        <f>IF(COUNTIF('cálculo horas'!$M$16:$M$34,W215),"F","")</f>
        <v/>
      </c>
      <c r="X146" s="273" t="str">
        <f>IF(COUNTIF('cálculo horas'!$M$16:$M$34,X215),"F","")</f>
        <v/>
      </c>
      <c r="Y146" s="273" t="str">
        <f>IF(COUNTIF('cálculo horas'!$M$16:$M$34,Y215),"F","")</f>
        <v/>
      </c>
      <c r="Z146" s="273" t="str">
        <f>IF(COUNTIF('cálculo horas'!$M$16:$M$34,Z215),"F","")</f>
        <v/>
      </c>
      <c r="AA146" s="273" t="str">
        <f>IF(COUNTIF('cálculo horas'!$M$16:$M$34,AA215),"F","")</f>
        <v/>
      </c>
      <c r="AB146" s="273" t="str">
        <f>IF(COUNTIF('cálculo horas'!$M$16:$M$34,AB215),"F","")</f>
        <v/>
      </c>
      <c r="AC146" s="273" t="str">
        <f>IF(COUNTIF('cálculo horas'!$M$16:$M$34,AC215),"F","")</f>
        <v/>
      </c>
      <c r="AD146" s="273" t="str">
        <f>IF(COUNTIF('cálculo horas'!$M$16:$M$34,AD215),"F","")</f>
        <v/>
      </c>
      <c r="AE146" s="273" t="str">
        <f>IF(COUNTIF('cálculo horas'!$M$16:$M$34,AE215),"F","")</f>
        <v/>
      </c>
      <c r="AF146" s="273" t="str">
        <f>IF(COUNTIF('cálculo horas'!$M$16:$M$34,AF215),"F","")</f>
        <v/>
      </c>
      <c r="AG146" s="172" t="str">
        <f>IF(COUNTIF('cálculo horas'!$M$16:$M$34,AG215),"F","")</f>
        <v/>
      </c>
    </row>
    <row r="147" spans="2:33" ht="12">
      <c r="B147" s="253" t="s">
        <v>165</v>
      </c>
      <c r="C147" s="274" t="str">
        <f>IF(OR(AND(C215&gt;='cálculo horas'!$M$14,C215&lt;='cálculo horas'!$M$15),AND(C215&gt;='cálculo horas'!$M$12,C215&lt;='cálculo horas'!$M$13)),"VAC","")</f>
        <v/>
      </c>
      <c r="D147" s="274" t="str">
        <f>IF(OR(AND(D215&gt;='cálculo horas'!$M$14,D215&lt;='cálculo horas'!$M$15),AND(D215&gt;='cálculo horas'!$M$12,D215&lt;='cálculo horas'!$M$13)),"VAC","")</f>
        <v/>
      </c>
      <c r="E147" s="274" t="str">
        <f>IF(OR(AND(E215&gt;='cálculo horas'!$M$14,E215&lt;='cálculo horas'!$M$15),AND(E215&gt;='cálculo horas'!$M$12,E215&lt;='cálculo horas'!$M$13)),"VAC","")</f>
        <v/>
      </c>
      <c r="F147" s="274" t="str">
        <f>IF(OR(AND(F215&gt;='cálculo horas'!$M$14,F215&lt;='cálculo horas'!$M$15),AND(F215&gt;='cálculo horas'!$M$12,F215&lt;='cálculo horas'!$M$13)),"VAC","")</f>
        <v/>
      </c>
      <c r="G147" s="274" t="str">
        <f>IF(OR(AND(G215&gt;='cálculo horas'!$M$14,G215&lt;='cálculo horas'!$M$15),AND(G215&gt;='cálculo horas'!$M$12,G215&lt;='cálculo horas'!$M$13)),"VAC","")</f>
        <v/>
      </c>
      <c r="H147" s="274" t="str">
        <f>IF(OR(AND(H215&gt;='cálculo horas'!$M$14,H215&lt;='cálculo horas'!$M$15),AND(H215&gt;='cálculo horas'!$M$12,H215&lt;='cálculo horas'!$M$13)),"VAC","")</f>
        <v/>
      </c>
      <c r="I147" s="274" t="str">
        <f>IF(OR(AND(I215&gt;='cálculo horas'!$M$14,I215&lt;='cálculo horas'!$M$15),AND(I215&gt;='cálculo horas'!$M$12,I215&lt;='cálculo horas'!$M$13)),"VAC","")</f>
        <v/>
      </c>
      <c r="J147" s="274" t="str">
        <f>IF(OR(AND(J215&gt;='cálculo horas'!$M$14,J215&lt;='cálculo horas'!$M$15),AND(J215&gt;='cálculo horas'!$M$12,J215&lt;='cálculo horas'!$M$13)),"VAC","")</f>
        <v/>
      </c>
      <c r="K147" s="274" t="str">
        <f>IF(OR(AND(K215&gt;='cálculo horas'!$M$14,K215&lt;='cálculo horas'!$M$15),AND(K215&gt;='cálculo horas'!$M$12,K215&lt;='cálculo horas'!$M$13)),"VAC","")</f>
        <v/>
      </c>
      <c r="L147" s="274" t="str">
        <f>IF(OR(AND(L215&gt;='cálculo horas'!$M$14,L215&lt;='cálculo horas'!$M$15),AND(L215&gt;='cálculo horas'!$M$12,L215&lt;='cálculo horas'!$M$13)),"VAC","")</f>
        <v/>
      </c>
      <c r="M147" s="274" t="str">
        <f>IF(OR(AND(M215&gt;='cálculo horas'!$M$14,M215&lt;='cálculo horas'!$M$15),AND(M215&gt;='cálculo horas'!$M$12,M215&lt;='cálculo horas'!$M$13)),"VAC","")</f>
        <v/>
      </c>
      <c r="N147" s="274" t="str">
        <f>IF(OR(AND(N215&gt;='cálculo horas'!$M$14,N215&lt;='cálculo horas'!$M$15),AND(N215&gt;='cálculo horas'!$M$12,N215&lt;='cálculo horas'!$M$13)),"VAC","")</f>
        <v/>
      </c>
      <c r="O147" s="274" t="str">
        <f>IF(OR(AND(O215&gt;='cálculo horas'!$M$14,O215&lt;='cálculo horas'!$M$15),AND(O215&gt;='cálculo horas'!$M$12,O215&lt;='cálculo horas'!$M$13)),"VAC","")</f>
        <v/>
      </c>
      <c r="P147" s="274" t="str">
        <f>IF(OR(AND(P215&gt;='cálculo horas'!$M$14,P215&lt;='cálculo horas'!$M$15),AND(P215&gt;='cálculo horas'!$M$12,P215&lt;='cálculo horas'!$M$13)),"VAC","")</f>
        <v/>
      </c>
      <c r="Q147" s="274" t="str">
        <f>IF(OR(AND(Q215&gt;='cálculo horas'!$M$14,Q215&lt;='cálculo horas'!$M$15),AND(Q215&gt;='cálculo horas'!$M$12,Q215&lt;='cálculo horas'!$M$13)),"VAC","")</f>
        <v/>
      </c>
      <c r="R147" s="274" t="str">
        <f>IF(OR(AND(R215&gt;='cálculo horas'!$M$14,R215&lt;='cálculo horas'!$M$15),AND(R215&gt;='cálculo horas'!$M$12,R215&lt;='cálculo horas'!$M$13)),"VAC","")</f>
        <v/>
      </c>
      <c r="S147" s="274" t="str">
        <f>IF(OR(AND(S215&gt;='cálculo horas'!$M$14,S215&lt;='cálculo horas'!$M$15),AND(S215&gt;='cálculo horas'!$M$12,S215&lt;='cálculo horas'!$M$13)),"VAC","")</f>
        <v/>
      </c>
      <c r="T147" s="274" t="str">
        <f>IF(OR(AND(T215&gt;='cálculo horas'!$M$14,T215&lt;='cálculo horas'!$M$15),AND(T215&gt;='cálculo horas'!$M$12,T215&lt;='cálculo horas'!$M$13)),"VAC","")</f>
        <v/>
      </c>
      <c r="U147" s="274" t="str">
        <f>IF(OR(AND(U215&gt;='cálculo horas'!$M$14,U215&lt;='cálculo horas'!$M$15),AND(U215&gt;='cálculo horas'!$M$12,U215&lt;='cálculo horas'!$M$13)),"VAC","")</f>
        <v/>
      </c>
      <c r="V147" s="274" t="str">
        <f>IF(OR(AND(V215&gt;='cálculo horas'!$M$14,V215&lt;='cálculo horas'!$M$15),AND(V215&gt;='cálculo horas'!$M$12,V215&lt;='cálculo horas'!$M$13)),"VAC","")</f>
        <v/>
      </c>
      <c r="W147" s="274" t="str">
        <f>IF(OR(AND(W215&gt;='cálculo horas'!$M$14,W215&lt;='cálculo horas'!$M$15),AND(W215&gt;='cálculo horas'!$M$12,W215&lt;='cálculo horas'!$M$13)),"VAC","")</f>
        <v/>
      </c>
      <c r="X147" s="274" t="str">
        <f>IF(OR(AND(X215&gt;='cálculo horas'!$M$14,X215&lt;='cálculo horas'!$M$15),AND(X215&gt;='cálculo horas'!$M$12,X215&lt;='cálculo horas'!$M$13)),"VAC","")</f>
        <v/>
      </c>
      <c r="Y147" s="274" t="str">
        <f>IF(OR(AND(Y215&gt;='cálculo horas'!$M$14,Y215&lt;='cálculo horas'!$M$15),AND(Y215&gt;='cálculo horas'!$M$12,Y215&lt;='cálculo horas'!$M$13)),"VAC","")</f>
        <v>VAC</v>
      </c>
      <c r="Z147" s="274" t="str">
        <f>IF(OR(AND(Z215&gt;='cálculo horas'!$M$14,Z215&lt;='cálculo horas'!$M$15),AND(Z215&gt;='cálculo horas'!$M$12,Z215&lt;='cálculo horas'!$M$13)),"VAC","")</f>
        <v>VAC</v>
      </c>
      <c r="AA147" s="274" t="str">
        <f>IF(OR(AND(AA215&gt;='cálculo horas'!$M$14,AA215&lt;='cálculo horas'!$M$15),AND(AA215&gt;='cálculo horas'!$M$12,AA215&lt;='cálculo horas'!$M$13)),"VAC","")</f>
        <v>VAC</v>
      </c>
      <c r="AB147" s="274" t="str">
        <f>IF(OR(AND(AB215&gt;='cálculo horas'!$M$14,AB215&lt;='cálculo horas'!$M$15),AND(AB215&gt;='cálculo horas'!$M$12,AB215&lt;='cálculo horas'!$M$13)),"VAC","")</f>
        <v>VAC</v>
      </c>
      <c r="AC147" s="274" t="str">
        <f>IF(OR(AND(AC215&gt;='cálculo horas'!$M$14,AC215&lt;='cálculo horas'!$M$15),AND(AC215&gt;='cálculo horas'!$M$12,AC215&lt;='cálculo horas'!$M$13)),"VAC","")</f>
        <v>VAC</v>
      </c>
      <c r="AD147" s="274" t="str">
        <f>IF(OR(AND(AD215&gt;='cálculo horas'!$M$14,AD215&lt;='cálculo horas'!$M$15),AND(AD215&gt;='cálculo horas'!$M$12,AD215&lt;='cálculo horas'!$M$13)),"VAC","")</f>
        <v>VAC</v>
      </c>
      <c r="AE147" s="274" t="str">
        <f>IF(OR(AND(AE215&gt;='cálculo horas'!$M$14,AE215&lt;='cálculo horas'!$M$15),AND(AE215&gt;='cálculo horas'!$M$12,AE215&lt;='cálculo horas'!$M$13)),"VAC","")</f>
        <v>VAC</v>
      </c>
      <c r="AF147" s="274" t="str">
        <f>IF(OR(AND(AF215&gt;='cálculo horas'!$M$14,AF215&lt;='cálculo horas'!$M$15),AND(AF215&gt;='cálculo horas'!$M$12,AF215&lt;='cálculo horas'!$M$13)),"VAC","")</f>
        <v>VAC</v>
      </c>
      <c r="AG147" s="170" t="str">
        <f>IF(OR(AND(AG215&gt;='cálculo horas'!$M$14,AG215&lt;='cálculo horas'!$M$15),AND(AG215&gt;='cálculo horas'!$M$12,AG215&lt;='cálculo horas'!$M$13)),"VAC","")</f>
        <v>VAC</v>
      </c>
    </row>
    <row r="148" spans="2:33" ht="12">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166"/>
    </row>
    <row r="149" spans="2:33" ht="12">
      <c r="B149" s="253" t="str">
        <f t="shared" ref="B149" si="96">B219</f>
        <v>ENERO</v>
      </c>
      <c r="C149" s="253" t="str">
        <f t="shared" ref="C149:AG149" si="97">C221 &amp;" " &amp; C219</f>
        <v>X 1</v>
      </c>
      <c r="D149" s="253" t="str">
        <f t="shared" si="97"/>
        <v>J 2</v>
      </c>
      <c r="E149" s="253" t="str">
        <f t="shared" si="97"/>
        <v>V 3</v>
      </c>
      <c r="F149" s="253" t="str">
        <f t="shared" si="97"/>
        <v>S 4</v>
      </c>
      <c r="G149" s="253" t="str">
        <f t="shared" si="97"/>
        <v>D 5</v>
      </c>
      <c r="H149" s="253" t="str">
        <f t="shared" si="97"/>
        <v>L 6</v>
      </c>
      <c r="I149" s="253" t="str">
        <f t="shared" si="97"/>
        <v>M 7</v>
      </c>
      <c r="J149" s="253" t="str">
        <f t="shared" si="97"/>
        <v>X 8</v>
      </c>
      <c r="K149" s="253" t="str">
        <f t="shared" si="97"/>
        <v>J 9</v>
      </c>
      <c r="L149" s="253" t="str">
        <f t="shared" si="97"/>
        <v>V 10</v>
      </c>
      <c r="M149" s="253" t="str">
        <f t="shared" si="97"/>
        <v>S 11</v>
      </c>
      <c r="N149" s="253" t="str">
        <f t="shared" si="97"/>
        <v>D 12</v>
      </c>
      <c r="O149" s="253" t="str">
        <f t="shared" si="97"/>
        <v>L 13</v>
      </c>
      <c r="P149" s="253" t="str">
        <f t="shared" si="97"/>
        <v>M 14</v>
      </c>
      <c r="Q149" s="253" t="str">
        <f t="shared" si="97"/>
        <v>X 15</v>
      </c>
      <c r="R149" s="253" t="str">
        <f t="shared" si="97"/>
        <v>J 16</v>
      </c>
      <c r="S149" s="253" t="str">
        <f t="shared" si="97"/>
        <v>V 17</v>
      </c>
      <c r="T149" s="253" t="str">
        <f t="shared" si="97"/>
        <v>S 18</v>
      </c>
      <c r="U149" s="253" t="str">
        <f t="shared" si="97"/>
        <v>D 19</v>
      </c>
      <c r="V149" s="253" t="str">
        <f t="shared" si="97"/>
        <v>L 20</v>
      </c>
      <c r="W149" s="253" t="str">
        <f t="shared" si="97"/>
        <v>M 21</v>
      </c>
      <c r="X149" s="253" t="str">
        <f t="shared" si="97"/>
        <v>X 22</v>
      </c>
      <c r="Y149" s="253" t="str">
        <f t="shared" si="97"/>
        <v>J 23</v>
      </c>
      <c r="Z149" s="253" t="str">
        <f t="shared" si="97"/>
        <v>V 24</v>
      </c>
      <c r="AA149" s="253" t="str">
        <f t="shared" si="97"/>
        <v>S 25</v>
      </c>
      <c r="AB149" s="253" t="str">
        <f t="shared" si="97"/>
        <v>D 26</v>
      </c>
      <c r="AC149" s="253" t="str">
        <f t="shared" si="97"/>
        <v>L 27</v>
      </c>
      <c r="AD149" s="253" t="str">
        <f t="shared" si="97"/>
        <v>M 28</v>
      </c>
      <c r="AE149" s="253" t="str">
        <f t="shared" si="97"/>
        <v>X 29</v>
      </c>
      <c r="AF149" s="253" t="str">
        <f t="shared" si="97"/>
        <v>J 30</v>
      </c>
      <c r="AG149" s="166" t="str">
        <f t="shared" si="97"/>
        <v>V 31</v>
      </c>
    </row>
    <row r="150" spans="2:33" ht="12">
      <c r="B150" s="253" t="s">
        <v>163</v>
      </c>
      <c r="C150" s="272" t="str">
        <f>IF(OR(C221="s",C221="d"),"",IF(AND(C220&gt;='cálculo horas'!$M$8,C220&lt;='cálculo horas'!$M$9),"1",IF(AND(C220&gt;'cálculo horas'!$M$9,C220&lt;='cálculo horas'!$M$10),"2",IF(AND(C220&gt;'cálculo horas'!$M$10,C220&lt;='cálculo horas'!$M$11),"3",""))))</f>
        <v>2</v>
      </c>
      <c r="D150" s="272" t="str">
        <f>IF(OR(D221="s",D221="d"),"",IF(AND(D220&gt;='cálculo horas'!$M$8,D220&lt;='cálculo horas'!$M$9),"1",IF(AND(D220&gt;'cálculo horas'!$M$9,D220&lt;='cálculo horas'!$M$10),"2",IF(AND(D220&gt;'cálculo horas'!$M$10,D220&lt;='cálculo horas'!$M$11),"3",""))))</f>
        <v>2</v>
      </c>
      <c r="E150" s="272" t="str">
        <f>IF(OR(E221="s",E221="d"),"",IF(AND(E220&gt;='cálculo horas'!$M$8,E220&lt;='cálculo horas'!$M$9),"1",IF(AND(E220&gt;'cálculo horas'!$M$9,E220&lt;='cálculo horas'!$M$10),"2",IF(AND(E220&gt;'cálculo horas'!$M$10,E220&lt;='cálculo horas'!$M$11),"3",""))))</f>
        <v>2</v>
      </c>
      <c r="F150" s="272" t="str">
        <f>IF(OR(F221="s",F221="d"),"",IF(AND(F220&gt;='cálculo horas'!$M$8,F220&lt;='cálculo horas'!$M$9),"1",IF(AND(F220&gt;'cálculo horas'!$M$9,F220&lt;='cálculo horas'!$M$10),"2",IF(AND(F220&gt;'cálculo horas'!$M$10,F220&lt;='cálculo horas'!$M$11),"3",""))))</f>
        <v/>
      </c>
      <c r="G150" s="272" t="str">
        <f>IF(OR(G221="s",G221="d"),"",IF(AND(G220&gt;='cálculo horas'!$M$8,G220&lt;='cálculo horas'!$M$9),"1",IF(AND(G220&gt;'cálculo horas'!$M$9,G220&lt;='cálculo horas'!$M$10),"2",IF(AND(G220&gt;'cálculo horas'!$M$10,G220&lt;='cálculo horas'!$M$11),"3",""))))</f>
        <v/>
      </c>
      <c r="H150" s="272" t="str">
        <f>IF(OR(H221="s",H221="d"),"",IF(AND(H220&gt;='cálculo horas'!$M$8,H220&lt;='cálculo horas'!$M$9),"1",IF(AND(H220&gt;'cálculo horas'!$M$9,H220&lt;='cálculo horas'!$M$10),"2",IF(AND(H220&gt;'cálculo horas'!$M$10,H220&lt;='cálculo horas'!$M$11),"3",""))))</f>
        <v>2</v>
      </c>
      <c r="I150" s="272" t="str">
        <f>IF(OR(I221="s",I221="d"),"",IF(AND(I220&gt;='cálculo horas'!$M$8,I220&lt;='cálculo horas'!$M$9),"1",IF(AND(I220&gt;'cálculo horas'!$M$9,I220&lt;='cálculo horas'!$M$10),"2",IF(AND(I220&gt;'cálculo horas'!$M$10,I220&lt;='cálculo horas'!$M$11),"3",""))))</f>
        <v>2</v>
      </c>
      <c r="J150" s="272" t="str">
        <f>IF(OR(J221="s",J221="d"),"",IF(AND(J220&gt;='cálculo horas'!$M$8,J220&lt;='cálculo horas'!$M$9),"1",IF(AND(J220&gt;'cálculo horas'!$M$9,J220&lt;='cálculo horas'!$M$10),"2",IF(AND(J220&gt;'cálculo horas'!$M$10,J220&lt;='cálculo horas'!$M$11),"3",""))))</f>
        <v>2</v>
      </c>
      <c r="K150" s="272" t="str">
        <f>IF(OR(K221="s",K221="d"),"",IF(AND(K220&gt;='cálculo horas'!$M$8,K220&lt;='cálculo horas'!$M$9),"1",IF(AND(K220&gt;'cálculo horas'!$M$9,K220&lt;='cálculo horas'!$M$10),"2",IF(AND(K220&gt;'cálculo horas'!$M$10,K220&lt;='cálculo horas'!$M$11),"3",""))))</f>
        <v>2</v>
      </c>
      <c r="L150" s="272" t="str">
        <f>IF(OR(L221="s",L221="d"),"",IF(AND(L220&gt;='cálculo horas'!$M$8,L220&lt;='cálculo horas'!$M$9),"1",IF(AND(L220&gt;'cálculo horas'!$M$9,L220&lt;='cálculo horas'!$M$10),"2",IF(AND(L220&gt;'cálculo horas'!$M$10,L220&lt;='cálculo horas'!$M$11),"3",""))))</f>
        <v>2</v>
      </c>
      <c r="M150" s="272" t="str">
        <f>IF(OR(M221="s",M221="d"),"",IF(AND(M220&gt;='cálculo horas'!$M$8,M220&lt;='cálculo horas'!$M$9),"1",IF(AND(M220&gt;'cálculo horas'!$M$9,M220&lt;='cálculo horas'!$M$10),"2",IF(AND(M220&gt;'cálculo horas'!$M$10,M220&lt;='cálculo horas'!$M$11),"3",""))))</f>
        <v/>
      </c>
      <c r="N150" s="272" t="str">
        <f>IF(OR(N221="s",N221="d"),"",IF(AND(N220&gt;='cálculo horas'!$M$8,N220&lt;='cálculo horas'!$M$9),"1",IF(AND(N220&gt;'cálculo horas'!$M$9,N220&lt;='cálculo horas'!$M$10),"2",IF(AND(N220&gt;'cálculo horas'!$M$10,N220&lt;='cálculo horas'!$M$11),"3",""))))</f>
        <v/>
      </c>
      <c r="O150" s="272" t="str">
        <f>IF(OR(O221="s",O221="d"),"",IF(AND(O220&gt;='cálculo horas'!$M$8,O220&lt;='cálculo horas'!$M$9),"1",IF(AND(O220&gt;'cálculo horas'!$M$9,O220&lt;='cálculo horas'!$M$10),"2",IF(AND(O220&gt;'cálculo horas'!$M$10,O220&lt;='cálculo horas'!$M$11),"3",""))))</f>
        <v>2</v>
      </c>
      <c r="P150" s="272" t="str">
        <f>IF(OR(P221="s",P221="d"),"",IF(AND(P220&gt;='cálculo horas'!$M$8,P220&lt;='cálculo horas'!$M$9),"1",IF(AND(P220&gt;'cálculo horas'!$M$9,P220&lt;='cálculo horas'!$M$10),"2",IF(AND(P220&gt;'cálculo horas'!$M$10,P220&lt;='cálculo horas'!$M$11),"3",""))))</f>
        <v>2</v>
      </c>
      <c r="Q150" s="272" t="str">
        <f>IF(OR(Q221="s",Q221="d"),"",IF(AND(Q220&gt;='cálculo horas'!$M$8,Q220&lt;='cálculo horas'!$M$9),"1",IF(AND(Q220&gt;'cálculo horas'!$M$9,Q220&lt;='cálculo horas'!$M$10),"2",IF(AND(Q220&gt;'cálculo horas'!$M$10,Q220&lt;='cálculo horas'!$M$11),"3",""))))</f>
        <v>2</v>
      </c>
      <c r="R150" s="272" t="str">
        <f>IF(OR(R221="s",R221="d"),"",IF(AND(R220&gt;='cálculo horas'!$M$8,R220&lt;='cálculo horas'!$M$9),"1",IF(AND(R220&gt;'cálculo horas'!$M$9,R220&lt;='cálculo horas'!$M$10),"2",IF(AND(R220&gt;'cálculo horas'!$M$10,R220&lt;='cálculo horas'!$M$11),"3",""))))</f>
        <v>2</v>
      </c>
      <c r="S150" s="272" t="str">
        <f>IF(OR(S221="s",S221="d"),"",IF(AND(S220&gt;='cálculo horas'!$M$8,S220&lt;='cálculo horas'!$M$9),"1",IF(AND(S220&gt;'cálculo horas'!$M$9,S220&lt;='cálculo horas'!$M$10),"2",IF(AND(S220&gt;'cálculo horas'!$M$10,S220&lt;='cálculo horas'!$M$11),"3",""))))</f>
        <v>2</v>
      </c>
      <c r="T150" s="272" t="str">
        <f>IF(OR(T221="s",T221="d"),"",IF(AND(T220&gt;='cálculo horas'!$M$8,T220&lt;='cálculo horas'!$M$9),"1",IF(AND(T220&gt;'cálculo horas'!$M$9,T220&lt;='cálculo horas'!$M$10),"2",IF(AND(T220&gt;'cálculo horas'!$M$10,T220&lt;='cálculo horas'!$M$11),"3",""))))</f>
        <v/>
      </c>
      <c r="U150" s="272" t="str">
        <f>IF(OR(U221="s",U221="d"),"",IF(AND(U220&gt;='cálculo horas'!$M$8,U220&lt;='cálculo horas'!$M$9),"1",IF(AND(U220&gt;'cálculo horas'!$M$9,U220&lt;='cálculo horas'!$M$10),"2",IF(AND(U220&gt;'cálculo horas'!$M$10,U220&lt;='cálculo horas'!$M$11),"3",""))))</f>
        <v/>
      </c>
      <c r="V150" s="272" t="str">
        <f>IF(OR(V221="s",V221="d"),"",IF(AND(V220&gt;='cálculo horas'!$M$8,V220&lt;='cálculo horas'!$M$9),"1",IF(AND(V220&gt;'cálculo horas'!$M$9,V220&lt;='cálculo horas'!$M$10),"2",IF(AND(V220&gt;'cálculo horas'!$M$10,V220&lt;='cálculo horas'!$M$11),"3",""))))</f>
        <v>2</v>
      </c>
      <c r="W150" s="272" t="str">
        <f>IF(OR(W221="s",W221="d"),"",IF(AND(W220&gt;='cálculo horas'!$M$8,W220&lt;='cálculo horas'!$M$9),"1",IF(AND(W220&gt;'cálculo horas'!$M$9,W220&lt;='cálculo horas'!$M$10),"2",IF(AND(W220&gt;'cálculo horas'!$M$10,W220&lt;='cálculo horas'!$M$11),"3",""))))</f>
        <v>2</v>
      </c>
      <c r="X150" s="272" t="str">
        <f>IF(OR(X221="s",X221="d"),"",IF(AND(X220&gt;='cálculo horas'!$M$8,X220&lt;='cálculo horas'!$M$9),"1",IF(AND(X220&gt;'cálculo horas'!$M$9,X220&lt;='cálculo horas'!$M$10),"2",IF(AND(X220&gt;'cálculo horas'!$M$10,X220&lt;='cálculo horas'!$M$11),"3",""))))</f>
        <v>2</v>
      </c>
      <c r="Y150" s="272" t="str">
        <f>IF(OR(Y221="s",Y221="d"),"",IF(AND(Y220&gt;='cálculo horas'!$M$8,Y220&lt;='cálculo horas'!$M$9),"1",IF(AND(Y220&gt;'cálculo horas'!$M$9,Y220&lt;='cálculo horas'!$M$10),"2",IF(AND(Y220&gt;'cálculo horas'!$M$10,Y220&lt;='cálculo horas'!$M$11),"3",""))))</f>
        <v>2</v>
      </c>
      <c r="Z150" s="272" t="str">
        <f>IF(OR(Z221="s",Z221="d"),"",IF(AND(Z220&gt;='cálculo horas'!$M$8,Z220&lt;='cálculo horas'!$M$9),"1",IF(AND(Z220&gt;'cálculo horas'!$M$9,Z220&lt;='cálculo horas'!$M$10),"2",IF(AND(Z220&gt;'cálculo horas'!$M$10,Z220&lt;='cálculo horas'!$M$11),"3",""))))</f>
        <v>2</v>
      </c>
      <c r="AA150" s="272" t="str">
        <f>IF(OR(AA221="s",AA221="d"),"",IF(AND(AA220&gt;='cálculo horas'!$M$8,AA220&lt;='cálculo horas'!$M$9),"1",IF(AND(AA220&gt;'cálculo horas'!$M$9,AA220&lt;='cálculo horas'!$M$10),"2",IF(AND(AA220&gt;'cálculo horas'!$M$10,AA220&lt;='cálculo horas'!$M$11),"3",""))))</f>
        <v/>
      </c>
      <c r="AB150" s="272" t="str">
        <f>IF(OR(AB221="s",AB221="d"),"",IF(AND(AB220&gt;='cálculo horas'!$M$8,AB220&lt;='cálculo horas'!$M$9),"1",IF(AND(AB220&gt;'cálculo horas'!$M$9,AB220&lt;='cálculo horas'!$M$10),"2",IF(AND(AB220&gt;'cálculo horas'!$M$10,AB220&lt;='cálculo horas'!$M$11),"3",""))))</f>
        <v/>
      </c>
      <c r="AC150" s="272" t="str">
        <f>IF(OR(AC221="s",AC221="d"),"",IF(AND(AC220&gt;='cálculo horas'!$M$8,AC220&lt;='cálculo horas'!$M$9),"1",IF(AND(AC220&gt;'cálculo horas'!$M$9,AC220&lt;='cálculo horas'!$M$10),"2",IF(AND(AC220&gt;'cálculo horas'!$M$10,AC220&lt;='cálculo horas'!$M$11),"3",""))))</f>
        <v>2</v>
      </c>
      <c r="AD150" s="272" t="str">
        <f>IF(OR(AD221="s",AD221="d"),"",IF(AND(AD220&gt;='cálculo horas'!$M$8,AD220&lt;='cálculo horas'!$M$9),"1",IF(AND(AD220&gt;'cálculo horas'!$M$9,AD220&lt;='cálculo horas'!$M$10),"2",IF(AND(AD220&gt;'cálculo horas'!$M$10,AD220&lt;='cálculo horas'!$M$11),"3",""))))</f>
        <v>2</v>
      </c>
      <c r="AE150" s="272" t="str">
        <f>IF(OR(AE221="s",AE221="d"),"",IF(AND(AE220&gt;='cálculo horas'!$M$8,AE220&lt;='cálculo horas'!$M$9),"1",IF(AND(AE220&gt;'cálculo horas'!$M$9,AE220&lt;='cálculo horas'!$M$10),"2",IF(AND(AE220&gt;'cálculo horas'!$M$10,AE220&lt;='cálculo horas'!$M$11),"3",""))))</f>
        <v>2</v>
      </c>
      <c r="AF150" s="272" t="str">
        <f>IF(OR(AF221="s",AF221="d"),"",IF(AND(AF220&gt;='cálculo horas'!$M$8,AF220&lt;='cálculo horas'!$M$9),"1",IF(AND(AF220&gt;'cálculo horas'!$M$9,AF220&lt;='cálculo horas'!$M$10),"2",IF(AND(AF220&gt;'cálculo horas'!$M$10,AF220&lt;='cálculo horas'!$M$11),"3",""))))</f>
        <v>2</v>
      </c>
      <c r="AG150" s="171" t="str">
        <f>IF(OR(AG221="s",AG221="d"),"",IF(AND(AG220&gt;='cálculo horas'!$M$8,AG220&lt;='cálculo horas'!$M$9),"1",IF(AND(AG220&gt;'cálculo horas'!$M$9,AG220&lt;='cálculo horas'!$M$10),"2",IF(AND(AG220&gt;'cálculo horas'!$M$10,AG220&lt;='cálculo horas'!$M$11),"3",""))))</f>
        <v>2</v>
      </c>
    </row>
    <row r="151" spans="2:33" ht="12">
      <c r="B151" s="253" t="s">
        <v>164</v>
      </c>
      <c r="C151" s="273" t="str">
        <f>IF(COUNTIF('cálculo horas'!$M$16:$M$34,C220),"F","")</f>
        <v/>
      </c>
      <c r="D151" s="273" t="str">
        <f>IF(COUNTIF('cálculo horas'!$M$16:$M$34,D220),"F","")</f>
        <v/>
      </c>
      <c r="E151" s="273" t="str">
        <f>IF(COUNTIF('cálculo horas'!$M$16:$M$34,E220),"F","")</f>
        <v/>
      </c>
      <c r="F151" s="273" t="str">
        <f>IF(COUNTIF('cálculo horas'!$M$16:$M$34,F220),"F","")</f>
        <v/>
      </c>
      <c r="G151" s="273" t="str">
        <f>IF(COUNTIF('cálculo horas'!$M$16:$M$34,G220),"F","")</f>
        <v/>
      </c>
      <c r="H151" s="273" t="str">
        <f>IF(COUNTIF('cálculo horas'!$M$16:$M$34,H220),"F","")</f>
        <v/>
      </c>
      <c r="I151" s="273" t="str">
        <f>IF(COUNTIF('cálculo horas'!$M$16:$M$34,I220),"F","")</f>
        <v>F</v>
      </c>
      <c r="J151" s="273" t="str">
        <f>IF(COUNTIF('cálculo horas'!$M$16:$M$34,J220),"F","")</f>
        <v/>
      </c>
      <c r="K151" s="273" t="str">
        <f>IF(COUNTIF('cálculo horas'!$M$16:$M$34,K220),"F","")</f>
        <v/>
      </c>
      <c r="L151" s="273" t="str">
        <f>IF(COUNTIF('cálculo horas'!$M$16:$M$34,L220),"F","")</f>
        <v/>
      </c>
      <c r="M151" s="273" t="str">
        <f>IF(COUNTIF('cálculo horas'!$M$16:$M$34,M220),"F","")</f>
        <v/>
      </c>
      <c r="N151" s="273" t="str">
        <f>IF(COUNTIF('cálculo horas'!$M$16:$M$34,N220),"F","")</f>
        <v/>
      </c>
      <c r="O151" s="273" t="str">
        <f>IF(COUNTIF('cálculo horas'!$M$16:$M$34,O220),"F","")</f>
        <v/>
      </c>
      <c r="P151" s="273" t="str">
        <f>IF(COUNTIF('cálculo horas'!$M$16:$M$34,P220),"F","")</f>
        <v/>
      </c>
      <c r="Q151" s="273" t="str">
        <f>IF(COUNTIF('cálculo horas'!$M$16:$M$34,Q220),"F","")</f>
        <v/>
      </c>
      <c r="R151" s="273" t="str">
        <f>IF(COUNTIF('cálculo horas'!$M$16:$M$34,R220),"F","")</f>
        <v/>
      </c>
      <c r="S151" s="273" t="str">
        <f>IF(COUNTIF('cálculo horas'!$M$16:$M$34,S220),"F","")</f>
        <v/>
      </c>
      <c r="T151" s="273" t="str">
        <f>IF(COUNTIF('cálculo horas'!$M$16:$M$34,T220),"F","")</f>
        <v/>
      </c>
      <c r="U151" s="273" t="str">
        <f>IF(COUNTIF('cálculo horas'!$M$16:$M$34,U220),"F","")</f>
        <v/>
      </c>
      <c r="V151" s="273" t="str">
        <f>IF(COUNTIF('cálculo horas'!$M$16:$M$34,V220),"F","")</f>
        <v/>
      </c>
      <c r="W151" s="273" t="str">
        <f>IF(COUNTIF('cálculo horas'!$M$16:$M$34,W220),"F","")</f>
        <v/>
      </c>
      <c r="X151" s="273" t="str">
        <f>IF(COUNTIF('cálculo horas'!$M$16:$M$34,X220),"F","")</f>
        <v/>
      </c>
      <c r="Y151" s="273" t="str">
        <f>IF(COUNTIF('cálculo horas'!$M$16:$M$34,Y220),"F","")</f>
        <v/>
      </c>
      <c r="Z151" s="273" t="str">
        <f>IF(COUNTIF('cálculo horas'!$M$16:$M$34,Z220),"F","")</f>
        <v/>
      </c>
      <c r="AA151" s="273" t="str">
        <f>IF(COUNTIF('cálculo horas'!$M$16:$M$34,AA220),"F","")</f>
        <v/>
      </c>
      <c r="AB151" s="273" t="str">
        <f>IF(COUNTIF('cálculo horas'!$M$16:$M$34,AB220),"F","")</f>
        <v/>
      </c>
      <c r="AC151" s="273" t="str">
        <f>IF(COUNTIF('cálculo horas'!$M$16:$M$34,AC220),"F","")</f>
        <v/>
      </c>
      <c r="AD151" s="273" t="str">
        <f>IF(COUNTIF('cálculo horas'!$M$16:$M$34,AD220),"F","")</f>
        <v/>
      </c>
      <c r="AE151" s="273" t="str">
        <f>IF(COUNTIF('cálculo horas'!$M$16:$M$34,AE220),"F","")</f>
        <v/>
      </c>
      <c r="AF151" s="273" t="str">
        <f>IF(COUNTIF('cálculo horas'!$M$16:$M$34,AF220),"F","")</f>
        <v/>
      </c>
      <c r="AG151" s="172" t="str">
        <f>IF(COUNTIF('cálculo horas'!$M$16:$M$34,AG220),"F","")</f>
        <v/>
      </c>
    </row>
    <row r="152" spans="2:33" ht="12">
      <c r="B152" s="253" t="s">
        <v>165</v>
      </c>
      <c r="C152" s="274" t="str">
        <f>IF(OR(AND(C220&gt;='cálculo horas'!$M$14,C220&lt;='cálculo horas'!$M$15),AND(C220&gt;='cálculo horas'!$M$12,C220&lt;='cálculo horas'!$M$13)),"VAC","")</f>
        <v>VAC</v>
      </c>
      <c r="D152" s="274" t="str">
        <f>IF(OR(AND(D220&gt;='cálculo horas'!$M$14,D220&lt;='cálculo horas'!$M$15),AND(D220&gt;='cálculo horas'!$M$12,D220&lt;='cálculo horas'!$M$13)),"VAC","")</f>
        <v>VAC</v>
      </c>
      <c r="E152" s="274" t="str">
        <f>IF(OR(AND(E220&gt;='cálculo horas'!$M$14,E220&lt;='cálculo horas'!$M$15),AND(E220&gt;='cálculo horas'!$M$12,E220&lt;='cálculo horas'!$M$13)),"VAC","")</f>
        <v>VAC</v>
      </c>
      <c r="F152" s="274" t="str">
        <f>IF(OR(AND(F220&gt;='cálculo horas'!$M$14,F220&lt;='cálculo horas'!$M$15),AND(F220&gt;='cálculo horas'!$M$12,F220&lt;='cálculo horas'!$M$13)),"VAC","")</f>
        <v>VAC</v>
      </c>
      <c r="G152" s="274" t="str">
        <f>IF(OR(AND(G220&gt;='cálculo horas'!$M$14,G220&lt;='cálculo horas'!$M$15),AND(G220&gt;='cálculo horas'!$M$12,G220&lt;='cálculo horas'!$M$13)),"VAC","")</f>
        <v>VAC</v>
      </c>
      <c r="H152" s="274" t="str">
        <f>IF(OR(AND(H220&gt;='cálculo horas'!$M$14,H220&lt;='cálculo horas'!$M$15),AND(H220&gt;='cálculo horas'!$M$12,H220&lt;='cálculo horas'!$M$13)),"VAC","")</f>
        <v>VAC</v>
      </c>
      <c r="I152" s="274" t="str">
        <f>IF(OR(AND(I220&gt;='cálculo horas'!$M$14,I220&lt;='cálculo horas'!$M$15),AND(I220&gt;='cálculo horas'!$M$12,I220&lt;='cálculo horas'!$M$13)),"VAC","")</f>
        <v/>
      </c>
      <c r="J152" s="274" t="str">
        <f>IF(OR(AND(J220&gt;='cálculo horas'!$M$14,J220&lt;='cálculo horas'!$M$15),AND(J220&gt;='cálculo horas'!$M$12,J220&lt;='cálculo horas'!$M$13)),"VAC","")</f>
        <v/>
      </c>
      <c r="K152" s="274" t="str">
        <f>IF(OR(AND(K220&gt;='cálculo horas'!$M$14,K220&lt;='cálculo horas'!$M$15),AND(K220&gt;='cálculo horas'!$M$12,K220&lt;='cálculo horas'!$M$13)),"VAC","")</f>
        <v/>
      </c>
      <c r="L152" s="274" t="str">
        <f>IF(OR(AND(L220&gt;='cálculo horas'!$M$14,L220&lt;='cálculo horas'!$M$15),AND(L220&gt;='cálculo horas'!$M$12,L220&lt;='cálculo horas'!$M$13)),"VAC","")</f>
        <v/>
      </c>
      <c r="M152" s="274" t="str">
        <f>IF(OR(AND(M220&gt;='cálculo horas'!$M$14,M220&lt;='cálculo horas'!$M$15),AND(M220&gt;='cálculo horas'!$M$12,M220&lt;='cálculo horas'!$M$13)),"VAC","")</f>
        <v/>
      </c>
      <c r="N152" s="274" t="str">
        <f>IF(OR(AND(N220&gt;='cálculo horas'!$M$14,N220&lt;='cálculo horas'!$M$15),AND(N220&gt;='cálculo horas'!$M$12,N220&lt;='cálculo horas'!$M$13)),"VAC","")</f>
        <v/>
      </c>
      <c r="O152" s="274" t="str">
        <f>IF(OR(AND(O220&gt;='cálculo horas'!$M$14,O220&lt;='cálculo horas'!$M$15),AND(O220&gt;='cálculo horas'!$M$12,O220&lt;='cálculo horas'!$M$13)),"VAC","")</f>
        <v/>
      </c>
      <c r="P152" s="274" t="str">
        <f>IF(OR(AND(P220&gt;='cálculo horas'!$M$14,P220&lt;='cálculo horas'!$M$15),AND(P220&gt;='cálculo horas'!$M$12,P220&lt;='cálculo horas'!$M$13)),"VAC","")</f>
        <v/>
      </c>
      <c r="Q152" s="274" t="str">
        <f>IF(OR(AND(Q220&gt;='cálculo horas'!$M$14,Q220&lt;='cálculo horas'!$M$15),AND(Q220&gt;='cálculo horas'!$M$12,Q220&lt;='cálculo horas'!$M$13)),"VAC","")</f>
        <v/>
      </c>
      <c r="R152" s="274" t="str">
        <f>IF(OR(AND(R220&gt;='cálculo horas'!$M$14,R220&lt;='cálculo horas'!$M$15),AND(R220&gt;='cálculo horas'!$M$12,R220&lt;='cálculo horas'!$M$13)),"VAC","")</f>
        <v/>
      </c>
      <c r="S152" s="274" t="str">
        <f>IF(OR(AND(S220&gt;='cálculo horas'!$M$14,S220&lt;='cálculo horas'!$M$15),AND(S220&gt;='cálculo horas'!$M$12,S220&lt;='cálculo horas'!$M$13)),"VAC","")</f>
        <v/>
      </c>
      <c r="T152" s="274" t="str">
        <f>IF(OR(AND(T220&gt;='cálculo horas'!$M$14,T220&lt;='cálculo horas'!$M$15),AND(T220&gt;='cálculo horas'!$M$12,T220&lt;='cálculo horas'!$M$13)),"VAC","")</f>
        <v/>
      </c>
      <c r="U152" s="274" t="str">
        <f>IF(OR(AND(U220&gt;='cálculo horas'!$M$14,U220&lt;='cálculo horas'!$M$15),AND(U220&gt;='cálculo horas'!$M$12,U220&lt;='cálculo horas'!$M$13)),"VAC","")</f>
        <v/>
      </c>
      <c r="V152" s="274" t="str">
        <f>IF(OR(AND(V220&gt;='cálculo horas'!$M$14,V220&lt;='cálculo horas'!$M$15),AND(V220&gt;='cálculo horas'!$M$12,V220&lt;='cálculo horas'!$M$13)),"VAC","")</f>
        <v/>
      </c>
      <c r="W152" s="274" t="str">
        <f>IF(OR(AND(W220&gt;='cálculo horas'!$M$14,W220&lt;='cálculo horas'!$M$15),AND(W220&gt;='cálculo horas'!$M$12,W220&lt;='cálculo horas'!$M$13)),"VAC","")</f>
        <v/>
      </c>
      <c r="X152" s="274" t="str">
        <f>IF(OR(AND(X220&gt;='cálculo horas'!$M$14,X220&lt;='cálculo horas'!$M$15),AND(X220&gt;='cálculo horas'!$M$12,X220&lt;='cálculo horas'!$M$13)),"VAC","")</f>
        <v/>
      </c>
      <c r="Y152" s="274" t="str">
        <f>IF(OR(AND(Y220&gt;='cálculo horas'!$M$14,Y220&lt;='cálculo horas'!$M$15),AND(Y220&gt;='cálculo horas'!$M$12,Y220&lt;='cálculo horas'!$M$13)),"VAC","")</f>
        <v/>
      </c>
      <c r="Z152" s="274" t="str">
        <f>IF(OR(AND(Z220&gt;='cálculo horas'!$M$14,Z220&lt;='cálculo horas'!$M$15),AND(Z220&gt;='cálculo horas'!$M$12,Z220&lt;='cálculo horas'!$M$13)),"VAC","")</f>
        <v/>
      </c>
      <c r="AA152" s="274" t="str">
        <f>IF(OR(AND(AA220&gt;='cálculo horas'!$M$14,AA220&lt;='cálculo horas'!$M$15),AND(AA220&gt;='cálculo horas'!$M$12,AA220&lt;='cálculo horas'!$M$13)),"VAC","")</f>
        <v/>
      </c>
      <c r="AB152" s="274" t="str">
        <f>IF(OR(AND(AB220&gt;='cálculo horas'!$M$14,AB220&lt;='cálculo horas'!$M$15),AND(AB220&gt;='cálculo horas'!$M$12,AB220&lt;='cálculo horas'!$M$13)),"VAC","")</f>
        <v/>
      </c>
      <c r="AC152" s="274" t="str">
        <f>IF(OR(AND(AC220&gt;='cálculo horas'!$M$14,AC220&lt;='cálculo horas'!$M$15),AND(AC220&gt;='cálculo horas'!$M$12,AC220&lt;='cálculo horas'!$M$13)),"VAC","")</f>
        <v/>
      </c>
      <c r="AD152" s="274" t="str">
        <f>IF(OR(AND(AD220&gt;='cálculo horas'!$M$14,AD220&lt;='cálculo horas'!$M$15),AND(AD220&gt;='cálculo horas'!$M$12,AD220&lt;='cálculo horas'!$M$13)),"VAC","")</f>
        <v/>
      </c>
      <c r="AE152" s="274" t="str">
        <f>IF(OR(AND(AE220&gt;='cálculo horas'!$M$14,AE220&lt;='cálculo horas'!$M$15),AND(AE220&gt;='cálculo horas'!$M$12,AE220&lt;='cálculo horas'!$M$13)),"VAC","")</f>
        <v/>
      </c>
      <c r="AF152" s="274" t="str">
        <f>IF(OR(AND(AF220&gt;='cálculo horas'!$M$14,AF220&lt;='cálculo horas'!$M$15),AND(AF220&gt;='cálculo horas'!$M$12,AF220&lt;='cálculo horas'!$M$13)),"VAC","")</f>
        <v/>
      </c>
      <c r="AG152" s="170" t="str">
        <f>IF(OR(AND(AG220&gt;='cálculo horas'!$M$14,AG220&lt;='cálculo horas'!$M$15),AND(AG220&gt;='cálculo horas'!$M$12,AG220&lt;='cálculo horas'!$M$13)),"VAC","")</f>
        <v/>
      </c>
    </row>
    <row r="153" spans="2:33" ht="12">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166"/>
    </row>
    <row r="154" spans="2:33" ht="12">
      <c r="B154" s="253" t="str">
        <f t="shared" ref="B154" si="98">B224</f>
        <v>FEBRERO</v>
      </c>
      <c r="C154" s="253" t="str">
        <f t="shared" ref="C154:AD154" si="99">C226 &amp;" " &amp; C224</f>
        <v>S 1</v>
      </c>
      <c r="D154" s="253" t="str">
        <f t="shared" si="99"/>
        <v>D 2</v>
      </c>
      <c r="E154" s="253" t="str">
        <f t="shared" si="99"/>
        <v>L 3</v>
      </c>
      <c r="F154" s="253" t="str">
        <f t="shared" si="99"/>
        <v>M 4</v>
      </c>
      <c r="G154" s="253" t="str">
        <f t="shared" si="99"/>
        <v>X 5</v>
      </c>
      <c r="H154" s="253" t="str">
        <f t="shared" si="99"/>
        <v>J 6</v>
      </c>
      <c r="I154" s="253" t="str">
        <f t="shared" si="99"/>
        <v>V 7</v>
      </c>
      <c r="J154" s="253" t="str">
        <f t="shared" si="99"/>
        <v>S 8</v>
      </c>
      <c r="K154" s="253" t="str">
        <f t="shared" si="99"/>
        <v>D 9</v>
      </c>
      <c r="L154" s="253" t="str">
        <f t="shared" si="99"/>
        <v>L 10</v>
      </c>
      <c r="M154" s="253" t="str">
        <f t="shared" si="99"/>
        <v>M 11</v>
      </c>
      <c r="N154" s="253" t="str">
        <f t="shared" si="99"/>
        <v>X 12</v>
      </c>
      <c r="O154" s="253" t="str">
        <f t="shared" si="99"/>
        <v>J 13</v>
      </c>
      <c r="P154" s="253" t="str">
        <f t="shared" si="99"/>
        <v>V 14</v>
      </c>
      <c r="Q154" s="253" t="str">
        <f t="shared" si="99"/>
        <v>S 15</v>
      </c>
      <c r="R154" s="253" t="str">
        <f t="shared" si="99"/>
        <v>D 16</v>
      </c>
      <c r="S154" s="253" t="str">
        <f t="shared" si="99"/>
        <v>L 17</v>
      </c>
      <c r="T154" s="253" t="str">
        <f t="shared" si="99"/>
        <v>M 18</v>
      </c>
      <c r="U154" s="253" t="str">
        <f t="shared" si="99"/>
        <v>X 19</v>
      </c>
      <c r="V154" s="253" t="str">
        <f t="shared" si="99"/>
        <v>J 20</v>
      </c>
      <c r="W154" s="253" t="str">
        <f t="shared" si="99"/>
        <v>V 21</v>
      </c>
      <c r="X154" s="253" t="str">
        <f t="shared" si="99"/>
        <v>S 22</v>
      </c>
      <c r="Y154" s="253" t="str">
        <f t="shared" si="99"/>
        <v>D 23</v>
      </c>
      <c r="Z154" s="253" t="str">
        <f t="shared" si="99"/>
        <v>L 24</v>
      </c>
      <c r="AA154" s="253" t="str">
        <f t="shared" si="99"/>
        <v>M 25</v>
      </c>
      <c r="AB154" s="253" t="str">
        <f t="shared" si="99"/>
        <v>X 26</v>
      </c>
      <c r="AC154" s="253" t="str">
        <f t="shared" si="99"/>
        <v>J 27</v>
      </c>
      <c r="AD154" s="253" t="str">
        <f t="shared" si="99"/>
        <v>V 28</v>
      </c>
      <c r="AE154" s="253" t="str">
        <f>IF(AE226&lt;&gt;"",AE226&amp;" "&amp;AE224,"")</f>
        <v>S 29</v>
      </c>
      <c r="AF154" s="253" t="str">
        <f>AF226 &amp;" " &amp; AF224</f>
        <v xml:space="preserve"> </v>
      </c>
      <c r="AG154" s="166" t="str">
        <f>AG226 &amp;" " &amp; AG224</f>
        <v xml:space="preserve"> </v>
      </c>
    </row>
    <row r="155" spans="2:33" ht="12">
      <c r="B155" s="253" t="s">
        <v>163</v>
      </c>
      <c r="C155" s="272" t="str">
        <f>IF(OR(C226="s",C226="d"),"",IF(AND(C225&gt;='cálculo horas'!$M$8,C225&lt;='cálculo horas'!$M$9),"1",IF(AND(C225&gt;'cálculo horas'!$M$9,C225&lt;='cálculo horas'!$M$10),"2",IF(AND(C225&gt;'cálculo horas'!$M$10,C225&lt;='cálculo horas'!$M$11),"3",""))))</f>
        <v/>
      </c>
      <c r="D155" s="272" t="str">
        <f>IF(OR(D226="s",D226="d"),"",IF(AND(D225&gt;='cálculo horas'!$M$8,D225&lt;='cálculo horas'!$M$9),"1",IF(AND(D225&gt;'cálculo horas'!$M$9,D225&lt;='cálculo horas'!$M$10),"2",IF(AND(D225&gt;'cálculo horas'!$M$10,D225&lt;='cálculo horas'!$M$11),"3",""))))</f>
        <v/>
      </c>
      <c r="E155" s="272" t="str">
        <f>IF(OR(E226="s",E226="d"),"",IF(AND(E225&gt;='cálculo horas'!$M$8,E225&lt;='cálculo horas'!$M$9),"1",IF(AND(E225&gt;'cálculo horas'!$M$9,E225&lt;='cálculo horas'!$M$10),"2",IF(AND(E225&gt;'cálculo horas'!$M$10,E225&lt;='cálculo horas'!$M$11),"3",""))))</f>
        <v>2</v>
      </c>
      <c r="F155" s="272" t="str">
        <f>IF(OR(F226="s",F226="d"),"",IF(AND(F225&gt;='cálculo horas'!$M$8,F225&lt;='cálculo horas'!$M$9),"1",IF(AND(F225&gt;'cálculo horas'!$M$9,F225&lt;='cálculo horas'!$M$10),"2",IF(AND(F225&gt;'cálculo horas'!$M$10,F225&lt;='cálculo horas'!$M$11),"3",""))))</f>
        <v>2</v>
      </c>
      <c r="G155" s="272" t="str">
        <f>IF(OR(G226="s",G226="d"),"",IF(AND(G225&gt;='cálculo horas'!$M$8,G225&lt;='cálculo horas'!$M$9),"1",IF(AND(G225&gt;'cálculo horas'!$M$9,G225&lt;='cálculo horas'!$M$10),"2",IF(AND(G225&gt;'cálculo horas'!$M$10,G225&lt;='cálculo horas'!$M$11),"3",""))))</f>
        <v>2</v>
      </c>
      <c r="H155" s="272" t="str">
        <f>IF(OR(H226="s",H226="d"),"",IF(AND(H225&gt;='cálculo horas'!$M$8,H225&lt;='cálculo horas'!$M$9),"1",IF(AND(H225&gt;'cálculo horas'!$M$9,H225&lt;='cálculo horas'!$M$10),"2",IF(AND(H225&gt;'cálculo horas'!$M$10,H225&lt;='cálculo horas'!$M$11),"3",""))))</f>
        <v>2</v>
      </c>
      <c r="I155" s="272" t="str">
        <f>IF(OR(I226="s",I226="d"),"",IF(AND(I225&gt;='cálculo horas'!$M$8,I225&lt;='cálculo horas'!$M$9),"1",IF(AND(I225&gt;'cálculo horas'!$M$9,I225&lt;='cálculo horas'!$M$10),"2",IF(AND(I225&gt;'cálculo horas'!$M$10,I225&lt;='cálculo horas'!$M$11),"3",""))))</f>
        <v>2</v>
      </c>
      <c r="J155" s="272" t="str">
        <f>IF(OR(J226="s",J226="d"),"",IF(AND(J225&gt;='cálculo horas'!$M$8,J225&lt;='cálculo horas'!$M$9),"1",IF(AND(J225&gt;'cálculo horas'!$M$9,J225&lt;='cálculo horas'!$M$10),"2",IF(AND(J225&gt;'cálculo horas'!$M$10,J225&lt;='cálculo horas'!$M$11),"3",""))))</f>
        <v/>
      </c>
      <c r="K155" s="272" t="str">
        <f>IF(OR(K226="s",K226="d"),"",IF(AND(K225&gt;='cálculo horas'!$M$8,K225&lt;='cálculo horas'!$M$9),"1",IF(AND(K225&gt;'cálculo horas'!$M$9,K225&lt;='cálculo horas'!$M$10),"2",IF(AND(K225&gt;'cálculo horas'!$M$10,K225&lt;='cálculo horas'!$M$11),"3",""))))</f>
        <v/>
      </c>
      <c r="L155" s="272" t="str">
        <f>IF(OR(L226="s",L226="d"),"",IF(AND(L225&gt;='cálculo horas'!$M$8,L225&lt;='cálculo horas'!$M$9),"1",IF(AND(L225&gt;'cálculo horas'!$M$9,L225&lt;='cálculo horas'!$M$10),"2",IF(AND(L225&gt;'cálculo horas'!$M$10,L225&lt;='cálculo horas'!$M$11),"3",""))))</f>
        <v>2</v>
      </c>
      <c r="M155" s="272" t="str">
        <f>IF(OR(M226="s",M226="d"),"",IF(AND(M225&gt;='cálculo horas'!$M$8,M225&lt;='cálculo horas'!$M$9),"1",IF(AND(M225&gt;'cálculo horas'!$M$9,M225&lt;='cálculo horas'!$M$10),"2",IF(AND(M225&gt;'cálculo horas'!$M$10,M225&lt;='cálculo horas'!$M$11),"3",""))))</f>
        <v>2</v>
      </c>
      <c r="N155" s="272" t="str">
        <f>IF(OR(N226="s",N226="d"),"",IF(AND(N225&gt;='cálculo horas'!$M$8,N225&lt;='cálculo horas'!$M$9),"1",IF(AND(N225&gt;'cálculo horas'!$M$9,N225&lt;='cálculo horas'!$M$10),"2",IF(AND(N225&gt;'cálculo horas'!$M$10,N225&lt;='cálculo horas'!$M$11),"3",""))))</f>
        <v>2</v>
      </c>
      <c r="O155" s="272" t="str">
        <f>IF(OR(O226="s",O226="d"),"",IF(AND(O225&gt;='cálculo horas'!$M$8,O225&lt;='cálculo horas'!$M$9),"1",IF(AND(O225&gt;'cálculo horas'!$M$9,O225&lt;='cálculo horas'!$M$10),"2",IF(AND(O225&gt;'cálculo horas'!$M$10,O225&lt;='cálculo horas'!$M$11),"3",""))))</f>
        <v>2</v>
      </c>
      <c r="P155" s="272" t="str">
        <f>IF(OR(P226="s",P226="d"),"",IF(AND(P225&gt;='cálculo horas'!$M$8,P225&lt;='cálculo horas'!$M$9),"1",IF(AND(P225&gt;'cálculo horas'!$M$9,P225&lt;='cálculo horas'!$M$10),"2",IF(AND(P225&gt;'cálculo horas'!$M$10,P225&lt;='cálculo horas'!$M$11),"3",""))))</f>
        <v>2</v>
      </c>
      <c r="Q155" s="272" t="str">
        <f>IF(OR(Q226="s",Q226="d"),"",IF(AND(Q225&gt;='cálculo horas'!$M$8,Q225&lt;='cálculo horas'!$M$9),"1",IF(AND(Q225&gt;'cálculo horas'!$M$9,Q225&lt;='cálculo horas'!$M$10),"2",IF(AND(Q225&gt;'cálculo horas'!$M$10,Q225&lt;='cálculo horas'!$M$11),"3",""))))</f>
        <v/>
      </c>
      <c r="R155" s="272" t="str">
        <f>IF(OR(R226="s",R226="d"),"",IF(AND(R225&gt;='cálculo horas'!$M$8,R225&lt;='cálculo horas'!$M$9),"1",IF(AND(R225&gt;'cálculo horas'!$M$9,R225&lt;='cálculo horas'!$M$10),"2",IF(AND(R225&gt;'cálculo horas'!$M$10,R225&lt;='cálculo horas'!$M$11),"3",""))))</f>
        <v/>
      </c>
      <c r="S155" s="272" t="str">
        <f>IF(OR(S226="s",S226="d"),"",IF(AND(S225&gt;='cálculo horas'!$M$8,S225&lt;='cálculo horas'!$M$9),"1",IF(AND(S225&gt;'cálculo horas'!$M$9,S225&lt;='cálculo horas'!$M$10),"2",IF(AND(S225&gt;'cálculo horas'!$M$10,S225&lt;='cálculo horas'!$M$11),"3",""))))</f>
        <v>2</v>
      </c>
      <c r="T155" s="272" t="str">
        <f>IF(OR(T226="s",T226="d"),"",IF(AND(T225&gt;='cálculo horas'!$M$8,T225&lt;='cálculo horas'!$M$9),"1",IF(AND(T225&gt;'cálculo horas'!$M$9,T225&lt;='cálculo horas'!$M$10),"2",IF(AND(T225&gt;'cálculo horas'!$M$10,T225&lt;='cálculo horas'!$M$11),"3",""))))</f>
        <v>2</v>
      </c>
      <c r="U155" s="272" t="str">
        <f>IF(OR(U226="s",U226="d"),"",IF(AND(U225&gt;='cálculo horas'!$M$8,U225&lt;='cálculo horas'!$M$9),"1",IF(AND(U225&gt;'cálculo horas'!$M$9,U225&lt;='cálculo horas'!$M$10),"2",IF(AND(U225&gt;'cálculo horas'!$M$10,U225&lt;='cálculo horas'!$M$11),"3",""))))</f>
        <v>2</v>
      </c>
      <c r="V155" s="272" t="str">
        <f>IF(OR(V226="s",V226="d"),"",IF(AND(V225&gt;='cálculo horas'!$M$8,V225&lt;='cálculo horas'!$M$9),"1",IF(AND(V225&gt;'cálculo horas'!$M$9,V225&lt;='cálculo horas'!$M$10),"2",IF(AND(V225&gt;'cálculo horas'!$M$10,V225&lt;='cálculo horas'!$M$11),"3",""))))</f>
        <v>2</v>
      </c>
      <c r="W155" s="272" t="str">
        <f>IF(OR(W226="s",W226="d"),"",IF(AND(W225&gt;='cálculo horas'!$M$8,W225&lt;='cálculo horas'!$M$9),"1",IF(AND(W225&gt;'cálculo horas'!$M$9,W225&lt;='cálculo horas'!$M$10),"2",IF(AND(W225&gt;'cálculo horas'!$M$10,W225&lt;='cálculo horas'!$M$11),"3",""))))</f>
        <v>2</v>
      </c>
      <c r="X155" s="272" t="str">
        <f>IF(OR(X226="s",X226="d"),"",IF(AND(X225&gt;='cálculo horas'!$M$8,X225&lt;='cálculo horas'!$M$9),"1",IF(AND(X225&gt;'cálculo horas'!$M$9,X225&lt;='cálculo horas'!$M$10),"2",IF(AND(X225&gt;'cálculo horas'!$M$10,X225&lt;='cálculo horas'!$M$11),"3",""))))</f>
        <v/>
      </c>
      <c r="Y155" s="272" t="str">
        <f>IF(OR(Y226="s",Y226="d"),"",IF(AND(Y225&gt;='cálculo horas'!$M$8,Y225&lt;='cálculo horas'!$M$9),"1",IF(AND(Y225&gt;'cálculo horas'!$M$9,Y225&lt;='cálculo horas'!$M$10),"2",IF(AND(Y225&gt;'cálculo horas'!$M$10,Y225&lt;='cálculo horas'!$M$11),"3",""))))</f>
        <v/>
      </c>
      <c r="Z155" s="272" t="str">
        <f>IF(OR(Z226="s",Z226="d"),"",IF(AND(Z225&gt;='cálculo horas'!$M$8,Z225&lt;='cálculo horas'!$M$9),"1",IF(AND(Z225&gt;'cálculo horas'!$M$9,Z225&lt;='cálculo horas'!$M$10),"2",IF(AND(Z225&gt;'cálculo horas'!$M$10,Z225&lt;='cálculo horas'!$M$11),"3",""))))</f>
        <v>2</v>
      </c>
      <c r="AA155" s="272" t="str">
        <f>IF(OR(AA226="s",AA226="d"),"",IF(AND(AA225&gt;='cálculo horas'!$M$8,AA225&lt;='cálculo horas'!$M$9),"1",IF(AND(AA225&gt;'cálculo horas'!$M$9,AA225&lt;='cálculo horas'!$M$10),"2",IF(AND(AA225&gt;'cálculo horas'!$M$10,AA225&lt;='cálculo horas'!$M$11),"3",""))))</f>
        <v>2</v>
      </c>
      <c r="AB155" s="272" t="str">
        <f>IF(OR(AB226="s",AB226="d"),"",IF(AND(AB225&gt;='cálculo horas'!$M$8,AB225&lt;='cálculo horas'!$M$9),"1",IF(AND(AB225&gt;'cálculo horas'!$M$9,AB225&lt;='cálculo horas'!$M$10),"2",IF(AND(AB225&gt;'cálculo horas'!$M$10,AB225&lt;='cálculo horas'!$M$11),"3",""))))</f>
        <v>2</v>
      </c>
      <c r="AC155" s="272" t="str">
        <f>IF(OR(AC226="s",AC226="d"),"",IF(AND(AC225&gt;='cálculo horas'!$M$8,AC225&lt;='cálculo horas'!$M$9),"1",IF(AND(AC225&gt;'cálculo horas'!$M$9,AC225&lt;='cálculo horas'!$M$10),"2",IF(AND(AC225&gt;'cálculo horas'!$M$10,AC225&lt;='cálculo horas'!$M$11),"3",""))))</f>
        <v>2</v>
      </c>
      <c r="AD155" s="272" t="str">
        <f>IF(OR(AD226="s",AD226="d"),"",IF(AND(AD225&gt;='cálculo horas'!$M$8,AD225&lt;='cálculo horas'!$M$9),"1",IF(AND(AD225&gt;'cálculo horas'!$M$9,AD225&lt;='cálculo horas'!$M$10),"2",IF(AND(AD225&gt;'cálculo horas'!$M$10,AD225&lt;='cálculo horas'!$M$11),"3",""))))</f>
        <v>2</v>
      </c>
      <c r="AE155" s="272" t="str">
        <f>IF(OR(AE226="s",AE226="d"),"",IF(AND(AE225&gt;='cálculo horas'!$M$8,AE225&lt;='cálculo horas'!$M$9),"1",IF(AND(AE225&gt;'cálculo horas'!$M$9,AE225&lt;='cálculo horas'!$M$10),"2",IF(AND(AE225&gt;'cálculo horas'!$M$10,AE225&lt;='cálculo horas'!$M$11),"3",""))))</f>
        <v/>
      </c>
      <c r="AF155" s="253"/>
      <c r="AG155" s="166"/>
    </row>
    <row r="156" spans="2:33" ht="12">
      <c r="B156" s="253" t="s">
        <v>164</v>
      </c>
      <c r="C156" s="273" t="str">
        <f>IF(COUNTIF('cálculo horas'!$M$16:$M$34,C225),"F","")</f>
        <v/>
      </c>
      <c r="D156" s="273" t="str">
        <f>IF(COUNTIF('cálculo horas'!$M$16:$M$34,D225),"F","")</f>
        <v/>
      </c>
      <c r="E156" s="273" t="str">
        <f>IF(COUNTIF('cálculo horas'!$M$16:$M$34,E225),"F","")</f>
        <v/>
      </c>
      <c r="F156" s="273" t="str">
        <f>IF(COUNTIF('cálculo horas'!$M$16:$M$34,F225),"F","")</f>
        <v/>
      </c>
      <c r="G156" s="273" t="str">
        <f>IF(COUNTIF('cálculo horas'!$M$16:$M$34,G225),"F","")</f>
        <v/>
      </c>
      <c r="H156" s="273" t="str">
        <f>IF(COUNTIF('cálculo horas'!$M$16:$M$34,H225),"F","")</f>
        <v/>
      </c>
      <c r="I156" s="273" t="str">
        <f>IF(COUNTIF('cálculo horas'!$M$16:$M$34,I225),"F","")</f>
        <v/>
      </c>
      <c r="J156" s="273" t="str">
        <f>IF(COUNTIF('cálculo horas'!$M$16:$M$34,J225),"F","")</f>
        <v/>
      </c>
      <c r="K156" s="273" t="str">
        <f>IF(COUNTIF('cálculo horas'!$M$16:$M$34,K225),"F","")</f>
        <v/>
      </c>
      <c r="L156" s="273" t="str">
        <f>IF(COUNTIF('cálculo horas'!$M$16:$M$34,L225),"F","")</f>
        <v/>
      </c>
      <c r="M156" s="273" t="str">
        <f>IF(COUNTIF('cálculo horas'!$M$16:$M$34,M225),"F","")</f>
        <v/>
      </c>
      <c r="N156" s="273" t="str">
        <f>IF(COUNTIF('cálculo horas'!$M$16:$M$34,N225),"F","")</f>
        <v/>
      </c>
      <c r="O156" s="273" t="str">
        <f>IF(COUNTIF('cálculo horas'!$M$16:$M$34,O225),"F","")</f>
        <v/>
      </c>
      <c r="P156" s="273" t="str">
        <f>IF(COUNTIF('cálculo horas'!$M$16:$M$34,P225),"F","")</f>
        <v/>
      </c>
      <c r="Q156" s="273" t="str">
        <f>IF(COUNTIF('cálculo horas'!$M$16:$M$34,Q225),"F","")</f>
        <v/>
      </c>
      <c r="R156" s="273" t="str">
        <f>IF(COUNTIF('cálculo horas'!$M$16:$M$34,R225),"F","")</f>
        <v/>
      </c>
      <c r="S156" s="273" t="str">
        <f>IF(COUNTIF('cálculo horas'!$M$16:$M$34,S225),"F","")</f>
        <v/>
      </c>
      <c r="T156" s="273" t="str">
        <f>IF(COUNTIF('cálculo horas'!$M$16:$M$34,T225),"F","")</f>
        <v/>
      </c>
      <c r="U156" s="273" t="str">
        <f>IF(COUNTIF('cálculo horas'!$M$16:$M$34,U225),"F","")</f>
        <v/>
      </c>
      <c r="V156" s="273" t="str">
        <f>IF(COUNTIF('cálculo horas'!$M$16:$M$34,V225),"F","")</f>
        <v/>
      </c>
      <c r="W156" s="273" t="str">
        <f>IF(COUNTIF('cálculo horas'!$M$16:$M$34,W225),"F","")</f>
        <v/>
      </c>
      <c r="X156" s="273" t="str">
        <f>IF(COUNTIF('cálculo horas'!$M$16:$M$34,X225),"F","")</f>
        <v/>
      </c>
      <c r="Y156" s="273" t="str">
        <f>IF(COUNTIF('cálculo horas'!$M$16:$M$34,Y225),"F","")</f>
        <v/>
      </c>
      <c r="Z156" s="273" t="str">
        <f>IF(COUNTIF('cálculo horas'!$M$16:$M$34,Z225),"F","")</f>
        <v/>
      </c>
      <c r="AA156" s="273" t="str">
        <f>IF(COUNTIF('cálculo horas'!$M$16:$M$34,AA225),"F","")</f>
        <v/>
      </c>
      <c r="AB156" s="273" t="str">
        <f>IF(COUNTIF('cálculo horas'!$M$16:$M$34,AB225),"F","")</f>
        <v/>
      </c>
      <c r="AC156" s="273" t="str">
        <f>IF(COUNTIF('cálculo horas'!$M$16:$M$34,AC225),"F","")</f>
        <v>F</v>
      </c>
      <c r="AD156" s="273" t="str">
        <f>IF(COUNTIF('cálculo horas'!$M$16:$M$34,AD225),"F","")</f>
        <v>F</v>
      </c>
      <c r="AE156" s="273" t="str">
        <f>IF(COUNTIF('cálculo horas'!$M$16:$M$34,AE225),"F","")</f>
        <v/>
      </c>
      <c r="AF156" s="273" t="str">
        <f>IF(COUNTIF('cálculo horas'!$M$16:$M$34,AF225),"F","")</f>
        <v/>
      </c>
      <c r="AG156" s="172" t="str">
        <f>IF(COUNTIF('cálculo horas'!$M$16:$M$34,AG225),"F","")</f>
        <v/>
      </c>
    </row>
    <row r="157" spans="2:33" ht="12">
      <c r="B157" s="253" t="s">
        <v>165</v>
      </c>
      <c r="C157" s="274" t="str">
        <f>IF(OR(AND(C225&gt;='cálculo horas'!$M$14,C225&lt;='cálculo horas'!$M$15),AND(C225&gt;='cálculo horas'!$M$12,C225&lt;='cálculo horas'!$M$13)),"VAC","")</f>
        <v/>
      </c>
      <c r="D157" s="274" t="str">
        <f>IF(OR(AND(D225&gt;='cálculo horas'!$M$14,D225&lt;='cálculo horas'!$M$15),AND(D225&gt;='cálculo horas'!$M$12,D225&lt;='cálculo horas'!$M$13)),"VAC","")</f>
        <v/>
      </c>
      <c r="E157" s="274" t="str">
        <f>IF(OR(AND(E225&gt;='cálculo horas'!$M$14,E225&lt;='cálculo horas'!$M$15),AND(E225&gt;='cálculo horas'!$M$12,E225&lt;='cálculo horas'!$M$13)),"VAC","")</f>
        <v/>
      </c>
      <c r="F157" s="274" t="str">
        <f>IF(OR(AND(F225&gt;='cálculo horas'!$M$14,F225&lt;='cálculo horas'!$M$15),AND(F225&gt;='cálculo horas'!$M$12,F225&lt;='cálculo horas'!$M$13)),"VAC","")</f>
        <v/>
      </c>
      <c r="G157" s="274" t="str">
        <f>IF(OR(AND(G225&gt;='cálculo horas'!$M$14,G225&lt;='cálculo horas'!$M$15),AND(G225&gt;='cálculo horas'!$M$12,G225&lt;='cálculo horas'!$M$13)),"VAC","")</f>
        <v/>
      </c>
      <c r="H157" s="274" t="str">
        <f>IF(OR(AND(H225&gt;='cálculo horas'!$M$14,H225&lt;='cálculo horas'!$M$15),AND(H225&gt;='cálculo horas'!$M$12,H225&lt;='cálculo horas'!$M$13)),"VAC","")</f>
        <v/>
      </c>
      <c r="I157" s="274" t="str">
        <f>IF(OR(AND(I225&gt;='cálculo horas'!$M$14,I225&lt;='cálculo horas'!$M$15),AND(I225&gt;='cálculo horas'!$M$12,I225&lt;='cálculo horas'!$M$13)),"VAC","")</f>
        <v/>
      </c>
      <c r="J157" s="274" t="str">
        <f>IF(OR(AND(J225&gt;='cálculo horas'!$M$14,J225&lt;='cálculo horas'!$M$15),AND(J225&gt;='cálculo horas'!$M$12,J225&lt;='cálculo horas'!$M$13)),"VAC","")</f>
        <v/>
      </c>
      <c r="K157" s="274" t="str">
        <f>IF(OR(AND(K225&gt;='cálculo horas'!$M$14,K225&lt;='cálculo horas'!$M$15),AND(K225&gt;='cálculo horas'!$M$12,K225&lt;='cálculo horas'!$M$13)),"VAC","")</f>
        <v/>
      </c>
      <c r="L157" s="274" t="str">
        <f>IF(OR(AND(L225&gt;='cálculo horas'!$M$14,L225&lt;='cálculo horas'!$M$15),AND(L225&gt;='cálculo horas'!$M$12,L225&lt;='cálculo horas'!$M$13)),"VAC","")</f>
        <v/>
      </c>
      <c r="M157" s="274" t="str">
        <f>IF(OR(AND(M225&gt;='cálculo horas'!$M$14,M225&lt;='cálculo horas'!$M$15),AND(M225&gt;='cálculo horas'!$M$12,M225&lt;='cálculo horas'!$M$13)),"VAC","")</f>
        <v/>
      </c>
      <c r="N157" s="274" t="str">
        <f>IF(OR(AND(N225&gt;='cálculo horas'!$M$14,N225&lt;='cálculo horas'!$M$15),AND(N225&gt;='cálculo horas'!$M$12,N225&lt;='cálculo horas'!$M$13)),"VAC","")</f>
        <v/>
      </c>
      <c r="O157" s="274" t="str">
        <f>IF(OR(AND(O225&gt;='cálculo horas'!$M$14,O225&lt;='cálculo horas'!$M$15),AND(O225&gt;='cálculo horas'!$M$12,O225&lt;='cálculo horas'!$M$13)),"VAC","")</f>
        <v/>
      </c>
      <c r="P157" s="274" t="str">
        <f>IF(OR(AND(P225&gt;='cálculo horas'!$M$14,P225&lt;='cálculo horas'!$M$15),AND(P225&gt;='cálculo horas'!$M$12,P225&lt;='cálculo horas'!$M$13)),"VAC","")</f>
        <v/>
      </c>
      <c r="Q157" s="274" t="str">
        <f>IF(OR(AND(Q225&gt;='cálculo horas'!$M$14,Q225&lt;='cálculo horas'!$M$15),AND(Q225&gt;='cálculo horas'!$M$12,Q225&lt;='cálculo horas'!$M$13)),"VAC","")</f>
        <v/>
      </c>
      <c r="R157" s="274" t="str">
        <f>IF(OR(AND(R225&gt;='cálculo horas'!$M$14,R225&lt;='cálculo horas'!$M$15),AND(R225&gt;='cálculo horas'!$M$12,R225&lt;='cálculo horas'!$M$13)),"VAC","")</f>
        <v/>
      </c>
      <c r="S157" s="274" t="str">
        <f>IF(OR(AND(S225&gt;='cálculo horas'!$M$14,S225&lt;='cálculo horas'!$M$15),AND(S225&gt;='cálculo horas'!$M$12,S225&lt;='cálculo horas'!$M$13)),"VAC","")</f>
        <v/>
      </c>
      <c r="T157" s="274" t="str">
        <f>IF(OR(AND(T225&gt;='cálculo horas'!$M$14,T225&lt;='cálculo horas'!$M$15),AND(T225&gt;='cálculo horas'!$M$12,T225&lt;='cálculo horas'!$M$13)),"VAC","")</f>
        <v/>
      </c>
      <c r="U157" s="274" t="str">
        <f>IF(OR(AND(U225&gt;='cálculo horas'!$M$14,U225&lt;='cálculo horas'!$M$15),AND(U225&gt;='cálculo horas'!$M$12,U225&lt;='cálculo horas'!$M$13)),"VAC","")</f>
        <v/>
      </c>
      <c r="V157" s="274" t="str">
        <f>IF(OR(AND(V225&gt;='cálculo horas'!$M$14,V225&lt;='cálculo horas'!$M$15),AND(V225&gt;='cálculo horas'!$M$12,V225&lt;='cálculo horas'!$M$13)),"VAC","")</f>
        <v/>
      </c>
      <c r="W157" s="274" t="str">
        <f>IF(OR(AND(W225&gt;='cálculo horas'!$M$14,W225&lt;='cálculo horas'!$M$15),AND(W225&gt;='cálculo horas'!$M$12,W225&lt;='cálculo horas'!$M$13)),"VAC","")</f>
        <v/>
      </c>
      <c r="X157" s="274" t="str">
        <f>IF(OR(AND(X225&gt;='cálculo horas'!$M$14,X225&lt;='cálculo horas'!$M$15),AND(X225&gt;='cálculo horas'!$M$12,X225&lt;='cálculo horas'!$M$13)),"VAC","")</f>
        <v/>
      </c>
      <c r="Y157" s="274" t="str">
        <f>IF(OR(AND(Y225&gt;='cálculo horas'!$M$14,Y225&lt;='cálculo horas'!$M$15),AND(Y225&gt;='cálculo horas'!$M$12,Y225&lt;='cálculo horas'!$M$13)),"VAC","")</f>
        <v/>
      </c>
      <c r="Z157" s="274" t="str">
        <f>IF(OR(AND(Z225&gt;='cálculo horas'!$M$14,Z225&lt;='cálculo horas'!$M$15),AND(Z225&gt;='cálculo horas'!$M$12,Z225&lt;='cálculo horas'!$M$13)),"VAC","")</f>
        <v/>
      </c>
      <c r="AA157" s="274" t="str">
        <f>IF(OR(AND(AA225&gt;='cálculo horas'!$M$14,AA225&lt;='cálculo horas'!$M$15),AND(AA225&gt;='cálculo horas'!$M$12,AA225&lt;='cálculo horas'!$M$13)),"VAC","")</f>
        <v/>
      </c>
      <c r="AB157" s="274" t="str">
        <f>IF(OR(AND(AB225&gt;='cálculo horas'!$M$14,AB225&lt;='cálculo horas'!$M$15),AND(AB225&gt;='cálculo horas'!$M$12,AB225&lt;='cálculo horas'!$M$13)),"VAC","")</f>
        <v/>
      </c>
      <c r="AC157" s="274" t="str">
        <f>IF(OR(AND(AC225&gt;='cálculo horas'!$M$14,AC225&lt;='cálculo horas'!$M$15),AND(AC225&gt;='cálculo horas'!$M$12,AC225&lt;='cálculo horas'!$M$13)),"VAC","")</f>
        <v/>
      </c>
      <c r="AD157" s="274" t="str">
        <f>IF(OR(AND(AD225&gt;='cálculo horas'!$M$14,AD225&lt;='cálculo horas'!$M$15),AND(AD225&gt;='cálculo horas'!$M$12,AD225&lt;='cálculo horas'!$M$13)),"VAC","")</f>
        <v/>
      </c>
      <c r="AE157" s="274" t="str">
        <f>IF(OR(AND(AE225&gt;='cálculo horas'!$M$14,AE225&lt;='cálculo horas'!$M$15),AND(AE225&gt;='cálculo horas'!$M$12,AE225&lt;='cálculo horas'!$M$13)),"VAC","")</f>
        <v/>
      </c>
      <c r="AF157" s="274" t="str">
        <f>IF(OR(AND(AF225&gt;='cálculo horas'!$M$14,AF225&lt;='cálculo horas'!$M$15),AND(AF225&gt;='cálculo horas'!$M$12,AF225&lt;='cálculo horas'!$M$13)),"VAC","")</f>
        <v/>
      </c>
      <c r="AG157" s="170" t="str">
        <f>IF(OR(AND(AG225&gt;='cálculo horas'!$M$14,AG225&lt;='cálculo horas'!$M$15),AND(AG225&gt;='cálculo horas'!$M$12,AG225&lt;='cálculo horas'!$M$13)),"VAC","")</f>
        <v/>
      </c>
    </row>
    <row r="158" spans="2:33" ht="12">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166"/>
    </row>
    <row r="159" spans="2:33" ht="12">
      <c r="B159" s="253" t="str">
        <f t="shared" ref="B159" si="100">B229</f>
        <v>MARZO</v>
      </c>
      <c r="C159" s="253" t="str">
        <f t="shared" ref="C159:AG159" si="101">C231 &amp;" " &amp; C229</f>
        <v>D 1</v>
      </c>
      <c r="D159" s="253" t="str">
        <f t="shared" si="101"/>
        <v>L 2</v>
      </c>
      <c r="E159" s="253" t="str">
        <f t="shared" si="101"/>
        <v>M 3</v>
      </c>
      <c r="F159" s="253" t="str">
        <f t="shared" si="101"/>
        <v>X 4</v>
      </c>
      <c r="G159" s="253" t="str">
        <f t="shared" si="101"/>
        <v>J 5</v>
      </c>
      <c r="H159" s="253" t="str">
        <f t="shared" si="101"/>
        <v>V 6</v>
      </c>
      <c r="I159" s="253" t="str">
        <f t="shared" si="101"/>
        <v>S 7</v>
      </c>
      <c r="J159" s="253" t="str">
        <f t="shared" si="101"/>
        <v>D 8</v>
      </c>
      <c r="K159" s="253" t="str">
        <f t="shared" si="101"/>
        <v>L 9</v>
      </c>
      <c r="L159" s="253" t="str">
        <f t="shared" si="101"/>
        <v>M 10</v>
      </c>
      <c r="M159" s="253" t="str">
        <f t="shared" si="101"/>
        <v>X 11</v>
      </c>
      <c r="N159" s="253" t="str">
        <f t="shared" si="101"/>
        <v>J 12</v>
      </c>
      <c r="O159" s="253" t="str">
        <f t="shared" si="101"/>
        <v>V 13</v>
      </c>
      <c r="P159" s="253" t="str">
        <f t="shared" si="101"/>
        <v>S 14</v>
      </c>
      <c r="Q159" s="253" t="str">
        <f t="shared" si="101"/>
        <v>D 15</v>
      </c>
      <c r="R159" s="253" t="str">
        <f t="shared" si="101"/>
        <v>L 16</v>
      </c>
      <c r="S159" s="253" t="str">
        <f t="shared" si="101"/>
        <v>M 17</v>
      </c>
      <c r="T159" s="253" t="str">
        <f t="shared" si="101"/>
        <v>X 18</v>
      </c>
      <c r="U159" s="253" t="str">
        <f t="shared" si="101"/>
        <v>J 19</v>
      </c>
      <c r="V159" s="253" t="str">
        <f t="shared" si="101"/>
        <v>V 20</v>
      </c>
      <c r="W159" s="253" t="str">
        <f t="shared" si="101"/>
        <v>S 21</v>
      </c>
      <c r="X159" s="253" t="str">
        <f t="shared" si="101"/>
        <v>D 22</v>
      </c>
      <c r="Y159" s="253" t="str">
        <f t="shared" si="101"/>
        <v>L 23</v>
      </c>
      <c r="Z159" s="253" t="str">
        <f t="shared" si="101"/>
        <v>M 24</v>
      </c>
      <c r="AA159" s="253" t="str">
        <f t="shared" si="101"/>
        <v>X 25</v>
      </c>
      <c r="AB159" s="253" t="str">
        <f t="shared" si="101"/>
        <v>J 26</v>
      </c>
      <c r="AC159" s="253" t="str">
        <f t="shared" si="101"/>
        <v>V 27</v>
      </c>
      <c r="AD159" s="253" t="str">
        <f t="shared" si="101"/>
        <v>S 28</v>
      </c>
      <c r="AE159" s="253" t="str">
        <f t="shared" si="101"/>
        <v>D 29</v>
      </c>
      <c r="AF159" s="253" t="str">
        <f t="shared" si="101"/>
        <v>L 30</v>
      </c>
      <c r="AG159" s="166" t="str">
        <f t="shared" si="101"/>
        <v>M 31</v>
      </c>
    </row>
    <row r="160" spans="2:33" ht="12">
      <c r="B160" s="253" t="s">
        <v>163</v>
      </c>
      <c r="C160" s="272" t="str">
        <f>IF(OR(C231="s",C231="d"),"",IF(AND(C230&gt;='cálculo horas'!$M$8,C230&lt;='cálculo horas'!$M$9),"1",IF(AND(C230&gt;'cálculo horas'!$M$9,C230&lt;='cálculo horas'!$M$10),"2",IF(AND(C230&gt;'cálculo horas'!$M$10,C230&lt;='cálculo horas'!$M$11),"3",""))))</f>
        <v/>
      </c>
      <c r="D160" s="272" t="str">
        <f>IF(OR(D231="s",D231="d"),"",IF(AND(D230&gt;='cálculo horas'!$M$8,D230&lt;='cálculo horas'!$M$9),"1",IF(AND(D230&gt;'cálculo horas'!$M$9,D230&lt;='cálculo horas'!$M$10),"2",IF(AND(D230&gt;'cálculo horas'!$M$10,D230&lt;='cálculo horas'!$M$11),"3",""))))</f>
        <v>2</v>
      </c>
      <c r="E160" s="272" t="str">
        <f>IF(OR(E231="s",E231="d"),"",IF(AND(E230&gt;='cálculo horas'!$M$8,E230&lt;='cálculo horas'!$M$9),"1",IF(AND(E230&gt;'cálculo horas'!$M$9,E230&lt;='cálculo horas'!$M$10),"2",IF(AND(E230&gt;'cálculo horas'!$M$10,E230&lt;='cálculo horas'!$M$11),"3",""))))</f>
        <v>2</v>
      </c>
      <c r="F160" s="272" t="str">
        <f>IF(OR(F231="s",F231="d"),"",IF(AND(F230&gt;='cálculo horas'!$M$8,F230&lt;='cálculo horas'!$M$9),"1",IF(AND(F230&gt;'cálculo horas'!$M$9,F230&lt;='cálculo horas'!$M$10),"2",IF(AND(F230&gt;'cálculo horas'!$M$10,F230&lt;='cálculo horas'!$M$11),"3",""))))</f>
        <v>2</v>
      </c>
      <c r="G160" s="272" t="str">
        <f>IF(OR(G231="s",G231="d"),"",IF(AND(G230&gt;='cálculo horas'!$M$8,G230&lt;='cálculo horas'!$M$9),"1",IF(AND(G230&gt;'cálculo horas'!$M$9,G230&lt;='cálculo horas'!$M$10),"2",IF(AND(G230&gt;'cálculo horas'!$M$10,G230&lt;='cálculo horas'!$M$11),"3",""))))</f>
        <v>2</v>
      </c>
      <c r="H160" s="272" t="str">
        <f>IF(OR(H231="s",H231="d"),"",IF(AND(H230&gt;='cálculo horas'!$M$8,H230&lt;='cálculo horas'!$M$9),"1",IF(AND(H230&gt;'cálculo horas'!$M$9,H230&lt;='cálculo horas'!$M$10),"2",IF(AND(H230&gt;'cálculo horas'!$M$10,H230&lt;='cálculo horas'!$M$11),"3",""))))</f>
        <v>2</v>
      </c>
      <c r="I160" s="272" t="str">
        <f>IF(OR(I231="s",I231="d"),"",IF(AND(I230&gt;='cálculo horas'!$M$8,I230&lt;='cálculo horas'!$M$9),"1",IF(AND(I230&gt;'cálculo horas'!$M$9,I230&lt;='cálculo horas'!$M$10),"2",IF(AND(I230&gt;'cálculo horas'!$M$10,I230&lt;='cálculo horas'!$M$11),"3",""))))</f>
        <v/>
      </c>
      <c r="J160" s="272" t="str">
        <f>IF(OR(J231="s",J231="d"),"",IF(AND(J230&gt;='cálculo horas'!$M$8,J230&lt;='cálculo horas'!$M$9),"1",IF(AND(J230&gt;'cálculo horas'!$M$9,J230&lt;='cálculo horas'!$M$10),"2",IF(AND(J230&gt;'cálculo horas'!$M$10,J230&lt;='cálculo horas'!$M$11),"3",""))))</f>
        <v/>
      </c>
      <c r="K160" s="272" t="str">
        <f>IF(OR(K231="s",K231="d"),"",IF(AND(K230&gt;='cálculo horas'!$M$8,K230&lt;='cálculo horas'!$M$9),"1",IF(AND(K230&gt;'cálculo horas'!$M$9,K230&lt;='cálculo horas'!$M$10),"2",IF(AND(K230&gt;'cálculo horas'!$M$10,K230&lt;='cálculo horas'!$M$11),"3",""))))</f>
        <v>2</v>
      </c>
      <c r="L160" s="272" t="str">
        <f>IF(OR(L231="s",L231="d"),"",IF(AND(L230&gt;='cálculo horas'!$M$8,L230&lt;='cálculo horas'!$M$9),"1",IF(AND(L230&gt;'cálculo horas'!$M$9,L230&lt;='cálculo horas'!$M$10),"2",IF(AND(L230&gt;'cálculo horas'!$M$10,L230&lt;='cálculo horas'!$M$11),"3",""))))</f>
        <v>2</v>
      </c>
      <c r="M160" s="272" t="str">
        <f>IF(OR(M231="s",M231="d"),"",IF(AND(M230&gt;='cálculo horas'!$M$8,M230&lt;='cálculo horas'!$M$9),"1",IF(AND(M230&gt;'cálculo horas'!$M$9,M230&lt;='cálculo horas'!$M$10),"2",IF(AND(M230&gt;'cálculo horas'!$M$10,M230&lt;='cálculo horas'!$M$11),"3",""))))</f>
        <v>2</v>
      </c>
      <c r="N160" s="272" t="str">
        <f>IF(OR(N231="s",N231="d"),"",IF(AND(N230&gt;='cálculo horas'!$M$8,N230&lt;='cálculo horas'!$M$9),"1",IF(AND(N230&gt;'cálculo horas'!$M$9,N230&lt;='cálculo horas'!$M$10),"2",IF(AND(N230&gt;'cálculo horas'!$M$10,N230&lt;='cálculo horas'!$M$11),"3",""))))</f>
        <v>2</v>
      </c>
      <c r="O160" s="272" t="str">
        <f>IF(OR(O231="s",O231="d"),"",IF(AND(O230&gt;='cálculo horas'!$M$8,O230&lt;='cálculo horas'!$M$9),"1",IF(AND(O230&gt;'cálculo horas'!$M$9,O230&lt;='cálculo horas'!$M$10),"2",IF(AND(O230&gt;'cálculo horas'!$M$10,O230&lt;='cálculo horas'!$M$11),"3",""))))</f>
        <v/>
      </c>
      <c r="P160" s="272" t="str">
        <f>IF(OR(P231="s",P231="d"),"",IF(AND(P230&gt;='cálculo horas'!$M$8,P230&lt;='cálculo horas'!$M$9),"1",IF(AND(P230&gt;'cálculo horas'!$M$9,P230&lt;='cálculo horas'!$M$10),"2",IF(AND(P230&gt;'cálculo horas'!$M$10,P230&lt;='cálculo horas'!$M$11),"3",""))))</f>
        <v/>
      </c>
      <c r="Q160" s="272" t="str">
        <f>IF(OR(Q231="s",Q231="d"),"",IF(AND(Q230&gt;='cálculo horas'!$M$8,Q230&lt;='cálculo horas'!$M$9),"1",IF(AND(Q230&gt;'cálculo horas'!$M$9,Q230&lt;='cálculo horas'!$M$10),"2",IF(AND(Q230&gt;'cálculo horas'!$M$10,Q230&lt;='cálculo horas'!$M$11),"3",""))))</f>
        <v/>
      </c>
      <c r="R160" s="272" t="str">
        <f>IF(OR(R231="s",R231="d"),"",IF(AND(R230&gt;='cálculo horas'!$M$8,R230&lt;='cálculo horas'!$M$9),"1",IF(AND(R230&gt;'cálculo horas'!$M$9,R230&lt;='cálculo horas'!$M$10),"2",IF(AND(R230&gt;'cálculo horas'!$M$10,R230&lt;='cálculo horas'!$M$11),"3",""))))</f>
        <v/>
      </c>
      <c r="S160" s="272" t="str">
        <f>IF(OR(S231="s",S231="d"),"",IF(AND(S230&gt;='cálculo horas'!$M$8,S230&lt;='cálculo horas'!$M$9),"1",IF(AND(S230&gt;'cálculo horas'!$M$9,S230&lt;='cálculo horas'!$M$10),"2",IF(AND(S230&gt;'cálculo horas'!$M$10,S230&lt;='cálculo horas'!$M$11),"3",""))))</f>
        <v/>
      </c>
      <c r="T160" s="272" t="str">
        <f>IF(OR(T231="s",T231="d"),"",IF(AND(T230&gt;='cálculo horas'!$M$8,T230&lt;='cálculo horas'!$M$9),"1",IF(AND(T230&gt;'cálculo horas'!$M$9,T230&lt;='cálculo horas'!$M$10),"2",IF(AND(T230&gt;'cálculo horas'!$M$10,T230&lt;='cálculo horas'!$M$11),"3",""))))</f>
        <v/>
      </c>
      <c r="U160" s="272" t="str">
        <f>IF(OR(U231="s",U231="d"),"",IF(AND(U230&gt;='cálculo horas'!$M$8,U230&lt;='cálculo horas'!$M$9),"1",IF(AND(U230&gt;'cálculo horas'!$M$9,U230&lt;='cálculo horas'!$M$10),"2",IF(AND(U230&gt;'cálculo horas'!$M$10,U230&lt;='cálculo horas'!$M$11),"3",""))))</f>
        <v/>
      </c>
      <c r="V160" s="272" t="str">
        <f>IF(OR(V231="s",V231="d"),"",IF(AND(V230&gt;='cálculo horas'!$M$8,V230&lt;='cálculo horas'!$M$9),"1",IF(AND(V230&gt;'cálculo horas'!$M$9,V230&lt;='cálculo horas'!$M$10),"2",IF(AND(V230&gt;'cálculo horas'!$M$10,V230&lt;='cálculo horas'!$M$11),"3",""))))</f>
        <v/>
      </c>
      <c r="W160" s="272" t="str">
        <f>IF(OR(W231="s",W231="d"),"",IF(AND(W230&gt;='cálculo horas'!$M$8,W230&lt;='cálculo horas'!$M$9),"1",IF(AND(W230&gt;'cálculo horas'!$M$9,W230&lt;='cálculo horas'!$M$10),"2",IF(AND(W230&gt;'cálculo horas'!$M$10,W230&lt;='cálculo horas'!$M$11),"3",""))))</f>
        <v/>
      </c>
      <c r="X160" s="272" t="str">
        <f>IF(OR(X231="s",X231="d"),"",IF(AND(X230&gt;='cálculo horas'!$M$8,X230&lt;='cálculo horas'!$M$9),"1",IF(AND(X230&gt;'cálculo horas'!$M$9,X230&lt;='cálculo horas'!$M$10),"2",IF(AND(X230&gt;'cálculo horas'!$M$10,X230&lt;='cálculo horas'!$M$11),"3",""))))</f>
        <v/>
      </c>
      <c r="Y160" s="272" t="str">
        <f>IF(OR(Y231="s",Y231="d"),"",IF(AND(Y230&gt;='cálculo horas'!$M$8,Y230&lt;='cálculo horas'!$M$9),"1",IF(AND(Y230&gt;'cálculo horas'!$M$9,Y230&lt;='cálculo horas'!$M$10),"2",IF(AND(Y230&gt;'cálculo horas'!$M$10,Y230&lt;='cálculo horas'!$M$11),"3",""))))</f>
        <v/>
      </c>
      <c r="Z160" s="272" t="str">
        <f>IF(OR(Z231="s",Z231="d"),"",IF(AND(Z230&gt;='cálculo horas'!$M$8,Z230&lt;='cálculo horas'!$M$9),"1",IF(AND(Z230&gt;'cálculo horas'!$M$9,Z230&lt;='cálculo horas'!$M$10),"2",IF(AND(Z230&gt;'cálculo horas'!$M$10,Z230&lt;='cálculo horas'!$M$11),"3",""))))</f>
        <v/>
      </c>
      <c r="AA160" s="272" t="str">
        <f>IF(OR(AA231="s",AA231="d"),"",IF(AND(AA230&gt;='cálculo horas'!$M$8,AA230&lt;='cálculo horas'!$M$9),"1",IF(AND(AA230&gt;'cálculo horas'!$M$9,AA230&lt;='cálculo horas'!$M$10),"2",IF(AND(AA230&gt;'cálculo horas'!$M$10,AA230&lt;='cálculo horas'!$M$11),"3",""))))</f>
        <v/>
      </c>
      <c r="AB160" s="272" t="str">
        <f>IF(OR(AB231="s",AB231="d"),"",IF(AND(AB230&gt;='cálculo horas'!$M$8,AB230&lt;='cálculo horas'!$M$9),"1",IF(AND(AB230&gt;'cálculo horas'!$M$9,AB230&lt;='cálculo horas'!$M$10),"2",IF(AND(AB230&gt;'cálculo horas'!$M$10,AB230&lt;='cálculo horas'!$M$11),"3",""))))</f>
        <v/>
      </c>
      <c r="AC160" s="272" t="str">
        <f>IF(OR(AC231="s",AC231="d"),"",IF(AND(AC230&gt;='cálculo horas'!$M$8,AC230&lt;='cálculo horas'!$M$9),"1",IF(AND(AC230&gt;'cálculo horas'!$M$9,AC230&lt;='cálculo horas'!$M$10),"2",IF(AND(AC230&gt;'cálculo horas'!$M$10,AC230&lt;='cálculo horas'!$M$11),"3",""))))</f>
        <v/>
      </c>
      <c r="AD160" s="272" t="str">
        <f>IF(OR(AD231="s",AD231="d"),"",IF(AND(AD230&gt;='cálculo horas'!$M$8,AD230&lt;='cálculo horas'!$M$9),"1",IF(AND(AD230&gt;'cálculo horas'!$M$9,AD230&lt;='cálculo horas'!$M$10),"2",IF(AND(AD230&gt;'cálculo horas'!$M$10,AD230&lt;='cálculo horas'!$M$11),"3",""))))</f>
        <v/>
      </c>
      <c r="AE160" s="272" t="str">
        <f>IF(OR(AE231="s",AE231="d"),"",IF(AND(AE230&gt;='cálculo horas'!$M$8,AE230&lt;='cálculo horas'!$M$9),"1",IF(AND(AE230&gt;'cálculo horas'!$M$9,AE230&lt;='cálculo horas'!$M$10),"2",IF(AND(AE230&gt;'cálculo horas'!$M$10,AE230&lt;='cálculo horas'!$M$11),"3",""))))</f>
        <v/>
      </c>
      <c r="AF160" s="272" t="str">
        <f>IF(OR(AF231="s",AF231="d"),"",IF(AND(AF230&gt;='cálculo horas'!$M$8,AF230&lt;='cálculo horas'!$M$9),"1",IF(AND(AF230&gt;'cálculo horas'!$M$9,AF230&lt;='cálculo horas'!$M$10),"2",IF(AND(AF230&gt;'cálculo horas'!$M$10,AF230&lt;='cálculo horas'!$M$11),"3",""))))</f>
        <v/>
      </c>
      <c r="AG160" s="171" t="str">
        <f>IF(OR(AG231="s",AG231="d"),"",IF(AND(AG230&gt;='cálculo horas'!$M$8,AG230&lt;='cálculo horas'!$M$9),"1",IF(AND(AG230&gt;'cálculo horas'!$M$9,AG230&lt;='cálculo horas'!$M$10),"2",IF(AND(AG230&gt;'cálculo horas'!$M$10,AG230&lt;='cálculo horas'!$M$11),"3",""))))</f>
        <v/>
      </c>
    </row>
    <row r="161" spans="2:33" ht="12">
      <c r="B161" s="253" t="s">
        <v>164</v>
      </c>
      <c r="C161" s="273" t="str">
        <f>IF(COUNTIF('cálculo horas'!$M$16:$M$34,C230),"F","")</f>
        <v/>
      </c>
      <c r="D161" s="273" t="str">
        <f>IF(COUNTIF('cálculo horas'!$M$16:$M$34,D230),"F","")</f>
        <v>F</v>
      </c>
      <c r="E161" s="273" t="str">
        <f>IF(COUNTIF('cálculo horas'!$M$16:$M$34,E230),"F","")</f>
        <v/>
      </c>
      <c r="F161" s="273" t="str">
        <f>IF(COUNTIF('cálculo horas'!$M$16:$M$34,F230),"F","")</f>
        <v/>
      </c>
      <c r="G161" s="273" t="str">
        <f>IF(COUNTIF('cálculo horas'!$M$16:$M$34,G230),"F","")</f>
        <v/>
      </c>
      <c r="H161" s="273" t="str">
        <f>IF(COUNTIF('cálculo horas'!$M$16:$M$34,H230),"F","")</f>
        <v/>
      </c>
      <c r="I161" s="273" t="str">
        <f>IF(COUNTIF('cálculo horas'!$M$16:$M$34,I230),"F","")</f>
        <v/>
      </c>
      <c r="J161" s="273" t="str">
        <f>IF(COUNTIF('cálculo horas'!$M$16:$M$34,J230),"F","")</f>
        <v/>
      </c>
      <c r="K161" s="273" t="str">
        <f>IF(COUNTIF('cálculo horas'!$M$16:$M$34,K230),"F","")</f>
        <v/>
      </c>
      <c r="L161" s="273" t="str">
        <f>IF(COUNTIF('cálculo horas'!$M$16:$M$34,L230),"F","")</f>
        <v/>
      </c>
      <c r="M161" s="273" t="str">
        <f>IF(COUNTIF('cálculo horas'!$M$16:$M$34,M230),"F","")</f>
        <v/>
      </c>
      <c r="N161" s="273" t="str">
        <f>IF(COUNTIF('cálculo horas'!$M$16:$M$34,N230),"F","")</f>
        <v/>
      </c>
      <c r="O161" s="273" t="str">
        <f>IF(COUNTIF('cálculo horas'!$M$16:$M$34,O230),"F","")</f>
        <v/>
      </c>
      <c r="P161" s="273" t="str">
        <f>IF(COUNTIF('cálculo horas'!$M$16:$M$34,P230),"F","")</f>
        <v/>
      </c>
      <c r="Q161" s="273" t="str">
        <f>IF(COUNTIF('cálculo horas'!$M$16:$M$34,Q230),"F","")</f>
        <v/>
      </c>
      <c r="R161" s="273" t="str">
        <f>IF(COUNTIF('cálculo horas'!$M$16:$M$34,R230),"F","")</f>
        <v/>
      </c>
      <c r="S161" s="273" t="str">
        <f>IF(COUNTIF('cálculo horas'!$M$16:$M$34,S230),"F","")</f>
        <v/>
      </c>
      <c r="T161" s="273" t="str">
        <f>IF(COUNTIF('cálculo horas'!$M$16:$M$34,T230),"F","")</f>
        <v/>
      </c>
      <c r="U161" s="273" t="str">
        <f>IF(COUNTIF('cálculo horas'!$M$16:$M$34,U230),"F","")</f>
        <v/>
      </c>
      <c r="V161" s="273" t="str">
        <f>IF(COUNTIF('cálculo horas'!$M$16:$M$34,V230),"F","")</f>
        <v/>
      </c>
      <c r="W161" s="273" t="str">
        <f>IF(COUNTIF('cálculo horas'!$M$16:$M$34,W230),"F","")</f>
        <v/>
      </c>
      <c r="X161" s="273" t="str">
        <f>IF(COUNTIF('cálculo horas'!$M$16:$M$34,X230),"F","")</f>
        <v/>
      </c>
      <c r="Y161" s="273" t="str">
        <f>IF(COUNTIF('cálculo horas'!$M$16:$M$34,Y230),"F","")</f>
        <v/>
      </c>
      <c r="Z161" s="273" t="str">
        <f>IF(COUNTIF('cálculo horas'!$M$16:$M$34,Z230),"F","")</f>
        <v/>
      </c>
      <c r="AA161" s="273" t="str">
        <f>IF(COUNTIF('cálculo horas'!$M$16:$M$34,AA230),"F","")</f>
        <v/>
      </c>
      <c r="AB161" s="273" t="str">
        <f>IF(COUNTIF('cálculo horas'!$M$16:$M$34,AB230),"F","")</f>
        <v/>
      </c>
      <c r="AC161" s="273" t="str">
        <f>IF(COUNTIF('cálculo horas'!$M$16:$M$34,AC230),"F","")</f>
        <v/>
      </c>
      <c r="AD161" s="273" t="str">
        <f>IF(COUNTIF('cálculo horas'!$M$16:$M$34,AD230),"F","")</f>
        <v/>
      </c>
      <c r="AE161" s="273" t="str">
        <f>IF(COUNTIF('cálculo horas'!$M$16:$M$34,AE230),"F","")</f>
        <v/>
      </c>
      <c r="AF161" s="273" t="str">
        <f>IF(COUNTIF('cálculo horas'!$M$16:$M$34,AF230),"F","")</f>
        <v/>
      </c>
      <c r="AG161" s="172" t="str">
        <f>IF(COUNTIF('cálculo horas'!$M$16:$M$34,AG230),"F","")</f>
        <v/>
      </c>
    </row>
    <row r="162" spans="2:33" ht="12">
      <c r="B162" s="253" t="s">
        <v>165</v>
      </c>
      <c r="C162" s="274" t="str">
        <f>IF(OR(AND(C230&gt;='cálculo horas'!$M$14,C230&lt;='cálculo horas'!$M$15),AND(C230&gt;='cálculo horas'!$M$12,C230&lt;='cálculo horas'!$M$13)),"VAC","")</f>
        <v/>
      </c>
      <c r="D162" s="274" t="str">
        <f>IF(OR(AND(D230&gt;='cálculo horas'!$M$14,D230&lt;='cálculo horas'!$M$15),AND(D230&gt;='cálculo horas'!$M$12,D230&lt;='cálculo horas'!$M$13)),"VAC","")</f>
        <v/>
      </c>
      <c r="E162" s="274" t="str">
        <f>IF(OR(AND(E230&gt;='cálculo horas'!$M$14,E230&lt;='cálculo horas'!$M$15),AND(E230&gt;='cálculo horas'!$M$12,E230&lt;='cálculo horas'!$M$13)),"VAC","")</f>
        <v/>
      </c>
      <c r="F162" s="274" t="str">
        <f>IF(OR(AND(F230&gt;='cálculo horas'!$M$14,F230&lt;='cálculo horas'!$M$15),AND(F230&gt;='cálculo horas'!$M$12,F230&lt;='cálculo horas'!$M$13)),"VAC","")</f>
        <v/>
      </c>
      <c r="G162" s="274" t="str">
        <f>IF(OR(AND(G230&gt;='cálculo horas'!$M$14,G230&lt;='cálculo horas'!$M$15),AND(G230&gt;='cálculo horas'!$M$12,G230&lt;='cálculo horas'!$M$13)),"VAC","")</f>
        <v/>
      </c>
      <c r="H162" s="274" t="str">
        <f>IF(OR(AND(H230&gt;='cálculo horas'!$M$14,H230&lt;='cálculo horas'!$M$15),AND(H230&gt;='cálculo horas'!$M$12,H230&lt;='cálculo horas'!$M$13)),"VAC","")</f>
        <v/>
      </c>
      <c r="I162" s="274" t="str">
        <f>IF(OR(AND(I230&gt;='cálculo horas'!$M$14,I230&lt;='cálculo horas'!$M$15),AND(I230&gt;='cálculo horas'!$M$12,I230&lt;='cálculo horas'!$M$13)),"VAC","")</f>
        <v/>
      </c>
      <c r="J162" s="274" t="str">
        <f>IF(OR(AND(J230&gt;='cálculo horas'!$M$14,J230&lt;='cálculo horas'!$M$15),AND(J230&gt;='cálculo horas'!$M$12,J230&lt;='cálculo horas'!$M$13)),"VAC","")</f>
        <v/>
      </c>
      <c r="K162" s="274" t="str">
        <f>IF(OR(AND(K230&gt;='cálculo horas'!$M$14,K230&lt;='cálculo horas'!$M$15),AND(K230&gt;='cálculo horas'!$M$12,K230&lt;='cálculo horas'!$M$13)),"VAC","")</f>
        <v/>
      </c>
      <c r="L162" s="274" t="str">
        <f>IF(OR(AND(L230&gt;='cálculo horas'!$M$14,L230&lt;='cálculo horas'!$M$15),AND(L230&gt;='cálculo horas'!$M$12,L230&lt;='cálculo horas'!$M$13)),"VAC","")</f>
        <v/>
      </c>
      <c r="M162" s="274" t="str">
        <f>IF(OR(AND(M230&gt;='cálculo horas'!$M$14,M230&lt;='cálculo horas'!$M$15),AND(M230&gt;='cálculo horas'!$M$12,M230&lt;='cálculo horas'!$M$13)),"VAC","")</f>
        <v/>
      </c>
      <c r="N162" s="274" t="str">
        <f>IF(OR(AND(N230&gt;='cálculo horas'!$M$14,N230&lt;='cálculo horas'!$M$15),AND(N230&gt;='cálculo horas'!$M$12,N230&lt;='cálculo horas'!$M$13)),"VAC","")</f>
        <v/>
      </c>
      <c r="O162" s="274" t="str">
        <f>IF(OR(AND(O230&gt;='cálculo horas'!$M$14,O230&lt;='cálculo horas'!$M$15),AND(O230&gt;='cálculo horas'!$M$12,O230&lt;='cálculo horas'!$M$13)),"VAC","")</f>
        <v/>
      </c>
      <c r="P162" s="274" t="str">
        <f>IF(OR(AND(P230&gt;='cálculo horas'!$M$14,P230&lt;='cálculo horas'!$M$15),AND(P230&gt;='cálculo horas'!$M$12,P230&lt;='cálculo horas'!$M$13)),"VAC","")</f>
        <v/>
      </c>
      <c r="Q162" s="274" t="str">
        <f>IF(OR(AND(Q230&gt;='cálculo horas'!$M$14,Q230&lt;='cálculo horas'!$M$15),AND(Q230&gt;='cálculo horas'!$M$12,Q230&lt;='cálculo horas'!$M$13)),"VAC","")</f>
        <v/>
      </c>
      <c r="R162" s="274" t="str">
        <f>IF(OR(AND(R230&gt;='cálculo horas'!$M$14,R230&lt;='cálculo horas'!$M$15),AND(R230&gt;='cálculo horas'!$M$12,R230&lt;='cálculo horas'!$M$13)),"VAC","")</f>
        <v/>
      </c>
      <c r="S162" s="274" t="str">
        <f>IF(OR(AND(S230&gt;='cálculo horas'!$M$14,S230&lt;='cálculo horas'!$M$15),AND(S230&gt;='cálculo horas'!$M$12,S230&lt;='cálculo horas'!$M$13)),"VAC","")</f>
        <v/>
      </c>
      <c r="T162" s="274" t="str">
        <f>IF(OR(AND(T230&gt;='cálculo horas'!$M$14,T230&lt;='cálculo horas'!$M$15),AND(T230&gt;='cálculo horas'!$M$12,T230&lt;='cálculo horas'!$M$13)),"VAC","")</f>
        <v/>
      </c>
      <c r="U162" s="274" t="str">
        <f>IF(OR(AND(U230&gt;='cálculo horas'!$M$14,U230&lt;='cálculo horas'!$M$15),AND(U230&gt;='cálculo horas'!$M$12,U230&lt;='cálculo horas'!$M$13)),"VAC","")</f>
        <v/>
      </c>
      <c r="V162" s="274" t="str">
        <f>IF(OR(AND(V230&gt;='cálculo horas'!$M$14,V230&lt;='cálculo horas'!$M$15),AND(V230&gt;='cálculo horas'!$M$12,V230&lt;='cálculo horas'!$M$13)),"VAC","")</f>
        <v/>
      </c>
      <c r="W162" s="274" t="str">
        <f>IF(OR(AND(W230&gt;='cálculo horas'!$M$14,W230&lt;='cálculo horas'!$M$15),AND(W230&gt;='cálculo horas'!$M$12,W230&lt;='cálculo horas'!$M$13)),"VAC","")</f>
        <v/>
      </c>
      <c r="X162" s="274" t="str">
        <f>IF(OR(AND(X230&gt;='cálculo horas'!$M$14,X230&lt;='cálculo horas'!$M$15),AND(X230&gt;='cálculo horas'!$M$12,X230&lt;='cálculo horas'!$M$13)),"VAC","")</f>
        <v/>
      </c>
      <c r="Y162" s="274" t="str">
        <f>IF(OR(AND(Y230&gt;='cálculo horas'!$M$14,Y230&lt;='cálculo horas'!$M$15),AND(Y230&gt;='cálculo horas'!$M$12,Y230&lt;='cálculo horas'!$M$13)),"VAC","")</f>
        <v/>
      </c>
      <c r="Z162" s="274" t="str">
        <f>IF(OR(AND(Z230&gt;='cálculo horas'!$M$14,Z230&lt;='cálculo horas'!$M$15),AND(Z230&gt;='cálculo horas'!$M$12,Z230&lt;='cálculo horas'!$M$13)),"VAC","")</f>
        <v/>
      </c>
      <c r="AA162" s="274" t="str">
        <f>IF(OR(AND(AA230&gt;='cálculo horas'!$M$14,AA230&lt;='cálculo horas'!$M$15),AND(AA230&gt;='cálculo horas'!$M$12,AA230&lt;='cálculo horas'!$M$13)),"VAC","")</f>
        <v/>
      </c>
      <c r="AB162" s="274" t="str">
        <f>IF(OR(AND(AB230&gt;='cálculo horas'!$M$14,AB230&lt;='cálculo horas'!$M$15),AND(AB230&gt;='cálculo horas'!$M$12,AB230&lt;='cálculo horas'!$M$13)),"VAC","")</f>
        <v/>
      </c>
      <c r="AC162" s="274" t="str">
        <f>IF(OR(AND(AC230&gt;='cálculo horas'!$M$14,AC230&lt;='cálculo horas'!$M$15),AND(AC230&gt;='cálculo horas'!$M$12,AC230&lt;='cálculo horas'!$M$13)),"VAC","")</f>
        <v/>
      </c>
      <c r="AD162" s="274" t="str">
        <f>IF(OR(AND(AD230&gt;='cálculo horas'!$M$14,AD230&lt;='cálculo horas'!$M$15),AND(AD230&gt;='cálculo horas'!$M$12,AD230&lt;='cálculo horas'!$M$13)),"VAC","")</f>
        <v/>
      </c>
      <c r="AE162" s="274" t="str">
        <f>IF(OR(AND(AE230&gt;='cálculo horas'!$M$14,AE230&lt;='cálculo horas'!$M$15),AND(AE230&gt;='cálculo horas'!$M$12,AE230&lt;='cálculo horas'!$M$13)),"VAC","")</f>
        <v/>
      </c>
      <c r="AF162" s="274" t="str">
        <f>IF(OR(AND(AF230&gt;='cálculo horas'!$M$14,AF230&lt;='cálculo horas'!$M$15),AND(AF230&gt;='cálculo horas'!$M$12,AF230&lt;='cálculo horas'!$M$13)),"VAC","")</f>
        <v/>
      </c>
      <c r="AG162" s="170" t="str">
        <f>IF(OR(AND(AG230&gt;='cálculo horas'!$M$14,AG230&lt;='cálculo horas'!$M$15),AND(AG230&gt;='cálculo horas'!$M$12,AG230&lt;='cálculo horas'!$M$13)),"VAC","")</f>
        <v/>
      </c>
    </row>
    <row r="163" spans="2:33" ht="12">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166"/>
    </row>
    <row r="164" spans="2:33" ht="12">
      <c r="B164" s="253" t="str">
        <f t="shared" ref="B164" si="102">B234</f>
        <v>ABRIL</v>
      </c>
      <c r="C164" s="253" t="str">
        <f t="shared" ref="C164:AG164" si="103">C236 &amp;" " &amp; C234</f>
        <v>X 1</v>
      </c>
      <c r="D164" s="253" t="str">
        <f t="shared" si="103"/>
        <v>J 2</v>
      </c>
      <c r="E164" s="253" t="str">
        <f t="shared" si="103"/>
        <v>V 3</v>
      </c>
      <c r="F164" s="253" t="str">
        <f t="shared" si="103"/>
        <v>S 4</v>
      </c>
      <c r="G164" s="253" t="str">
        <f t="shared" si="103"/>
        <v>D 5</v>
      </c>
      <c r="H164" s="253" t="str">
        <f t="shared" si="103"/>
        <v>L 6</v>
      </c>
      <c r="I164" s="253" t="str">
        <f t="shared" si="103"/>
        <v>M 7</v>
      </c>
      <c r="J164" s="253" t="str">
        <f t="shared" si="103"/>
        <v>X 8</v>
      </c>
      <c r="K164" s="253" t="str">
        <f t="shared" si="103"/>
        <v>J 9</v>
      </c>
      <c r="L164" s="253" t="str">
        <f t="shared" si="103"/>
        <v>V 10</v>
      </c>
      <c r="M164" s="253" t="str">
        <f t="shared" si="103"/>
        <v>S 11</v>
      </c>
      <c r="N164" s="253" t="str">
        <f t="shared" si="103"/>
        <v>D 12</v>
      </c>
      <c r="O164" s="253" t="str">
        <f t="shared" si="103"/>
        <v>L 13</v>
      </c>
      <c r="P164" s="253" t="str">
        <f t="shared" si="103"/>
        <v>M 14</v>
      </c>
      <c r="Q164" s="253" t="str">
        <f t="shared" si="103"/>
        <v>X 15</v>
      </c>
      <c r="R164" s="253" t="str">
        <f t="shared" si="103"/>
        <v>J 16</v>
      </c>
      <c r="S164" s="253" t="str">
        <f t="shared" si="103"/>
        <v>V 17</v>
      </c>
      <c r="T164" s="253" t="str">
        <f t="shared" si="103"/>
        <v>S 18</v>
      </c>
      <c r="U164" s="253" t="str">
        <f t="shared" si="103"/>
        <v>D 19</v>
      </c>
      <c r="V164" s="253" t="str">
        <f t="shared" si="103"/>
        <v>L 20</v>
      </c>
      <c r="W164" s="253" t="str">
        <f t="shared" si="103"/>
        <v>M 21</v>
      </c>
      <c r="X164" s="253" t="str">
        <f t="shared" si="103"/>
        <v>X 22</v>
      </c>
      <c r="Y164" s="253" t="str">
        <f t="shared" si="103"/>
        <v>J 23</v>
      </c>
      <c r="Z164" s="253" t="str">
        <f t="shared" si="103"/>
        <v>V 24</v>
      </c>
      <c r="AA164" s="253" t="str">
        <f t="shared" si="103"/>
        <v>S 25</v>
      </c>
      <c r="AB164" s="253" t="str">
        <f t="shared" si="103"/>
        <v>D 26</v>
      </c>
      <c r="AC164" s="253" t="str">
        <f t="shared" si="103"/>
        <v>L 27</v>
      </c>
      <c r="AD164" s="253" t="str">
        <f t="shared" si="103"/>
        <v>M 28</v>
      </c>
      <c r="AE164" s="253" t="str">
        <f t="shared" si="103"/>
        <v>X 29</v>
      </c>
      <c r="AF164" s="253" t="str">
        <f t="shared" si="103"/>
        <v>J 30</v>
      </c>
      <c r="AG164" s="166" t="str">
        <f t="shared" si="103"/>
        <v xml:space="preserve"> </v>
      </c>
    </row>
    <row r="165" spans="2:33" ht="12">
      <c r="B165" s="253" t="s">
        <v>163</v>
      </c>
      <c r="C165" s="272" t="str">
        <f>IF(OR(C236="s",C236="d"),"",IF(AND(C235&gt;='cálculo horas'!$M$8,C235&lt;='cálculo horas'!$M$9),"1",IF(AND(C235&gt;'cálculo horas'!$M$9,C235&lt;='cálculo horas'!$M$10),"2",IF(AND(C235&gt;'cálculo horas'!$M$10,C235&lt;='cálculo horas'!$M$11),"3",""))))</f>
        <v/>
      </c>
      <c r="D165" s="272" t="str">
        <f>IF(OR(D236="s",D236="d"),"",IF(AND(D235&gt;='cálculo horas'!$M$8,D235&lt;='cálculo horas'!$M$9),"1",IF(AND(D235&gt;'cálculo horas'!$M$9,D235&lt;='cálculo horas'!$M$10),"2",IF(AND(D235&gt;'cálculo horas'!$M$10,D235&lt;='cálculo horas'!$M$11),"3",""))))</f>
        <v/>
      </c>
      <c r="E165" s="272" t="str">
        <f>IF(OR(E236="s",E236="d"),"",IF(AND(E235&gt;='cálculo horas'!$M$8,E235&lt;='cálculo horas'!$M$9),"1",IF(AND(E235&gt;'cálculo horas'!$M$9,E235&lt;='cálculo horas'!$M$10),"2",IF(AND(E235&gt;'cálculo horas'!$M$10,E235&lt;='cálculo horas'!$M$11),"3",""))))</f>
        <v/>
      </c>
      <c r="F165" s="272" t="str">
        <f>IF(OR(F236="s",F236="d"),"",IF(AND(F235&gt;='cálculo horas'!$M$8,F235&lt;='cálculo horas'!$M$9),"1",IF(AND(F235&gt;'cálculo horas'!$M$9,F235&lt;='cálculo horas'!$M$10),"2",IF(AND(F235&gt;'cálculo horas'!$M$10,F235&lt;='cálculo horas'!$M$11),"3",""))))</f>
        <v/>
      </c>
      <c r="G165" s="272" t="str">
        <f>IF(OR(G236="s",G236="d"),"",IF(AND(G235&gt;='cálculo horas'!$M$8,G235&lt;='cálculo horas'!$M$9),"1",IF(AND(G235&gt;'cálculo horas'!$M$9,G235&lt;='cálculo horas'!$M$10),"2",IF(AND(G235&gt;'cálculo horas'!$M$10,G235&lt;='cálculo horas'!$M$11),"3",""))))</f>
        <v/>
      </c>
      <c r="H165" s="272" t="str">
        <f>IF(OR(H236="s",H236="d"),"",IF(AND(H235&gt;='cálculo horas'!$M$8,H235&lt;='cálculo horas'!$M$9),"1",IF(AND(H235&gt;'cálculo horas'!$M$9,H235&lt;='cálculo horas'!$M$10),"2",IF(AND(H235&gt;'cálculo horas'!$M$10,H235&lt;='cálculo horas'!$M$11),"3",""))))</f>
        <v/>
      </c>
      <c r="I165" s="272" t="str">
        <f>IF(OR(I236="s",I236="d"),"",IF(AND(I235&gt;='cálculo horas'!$M$8,I235&lt;='cálculo horas'!$M$9),"1",IF(AND(I235&gt;'cálculo horas'!$M$9,I235&lt;='cálculo horas'!$M$10),"2",IF(AND(I235&gt;'cálculo horas'!$M$10,I235&lt;='cálculo horas'!$M$11),"3",""))))</f>
        <v/>
      </c>
      <c r="J165" s="272" t="str">
        <f>IF(OR(J236="s",J236="d"),"",IF(AND(J235&gt;='cálculo horas'!$M$8,J235&lt;='cálculo horas'!$M$9),"1",IF(AND(J235&gt;'cálculo horas'!$M$9,J235&lt;='cálculo horas'!$M$10),"2",IF(AND(J235&gt;'cálculo horas'!$M$10,J235&lt;='cálculo horas'!$M$11),"3",""))))</f>
        <v/>
      </c>
      <c r="K165" s="272" t="str">
        <f>IF(OR(K236="s",K236="d"),"",IF(AND(K235&gt;='cálculo horas'!$M$8,K235&lt;='cálculo horas'!$M$9),"1",IF(AND(K235&gt;'cálculo horas'!$M$9,K235&lt;='cálculo horas'!$M$10),"2",IF(AND(K235&gt;'cálculo horas'!$M$10,K235&lt;='cálculo horas'!$M$11),"3",""))))</f>
        <v/>
      </c>
      <c r="L165" s="272" t="str">
        <f>IF(OR(L236="s",L236="d"),"",IF(AND(L235&gt;='cálculo horas'!$M$8,L235&lt;='cálculo horas'!$M$9),"1",IF(AND(L235&gt;'cálculo horas'!$M$9,L235&lt;='cálculo horas'!$M$10),"2",IF(AND(L235&gt;'cálculo horas'!$M$10,L235&lt;='cálculo horas'!$M$11),"3",""))))</f>
        <v/>
      </c>
      <c r="M165" s="272" t="str">
        <f>IF(OR(M236="s",M236="d"),"",IF(AND(M235&gt;='cálculo horas'!$M$8,M235&lt;='cálculo horas'!$M$9),"1",IF(AND(M235&gt;'cálculo horas'!$M$9,M235&lt;='cálculo horas'!$M$10),"2",IF(AND(M235&gt;'cálculo horas'!$M$10,M235&lt;='cálculo horas'!$M$11),"3",""))))</f>
        <v/>
      </c>
      <c r="N165" s="272" t="str">
        <f>IF(OR(N236="s",N236="d"),"",IF(AND(N235&gt;='cálculo horas'!$M$8,N235&lt;='cálculo horas'!$M$9),"1",IF(AND(N235&gt;'cálculo horas'!$M$9,N235&lt;='cálculo horas'!$M$10),"2",IF(AND(N235&gt;'cálculo horas'!$M$10,N235&lt;='cálculo horas'!$M$11),"3",""))))</f>
        <v/>
      </c>
      <c r="O165" s="272" t="str">
        <f>IF(OR(O236="s",O236="d"),"",IF(AND(O235&gt;='cálculo horas'!$M$8,O235&lt;='cálculo horas'!$M$9),"1",IF(AND(O235&gt;'cálculo horas'!$M$9,O235&lt;='cálculo horas'!$M$10),"2",IF(AND(O235&gt;'cálculo horas'!$M$10,O235&lt;='cálculo horas'!$M$11),"3",""))))</f>
        <v/>
      </c>
      <c r="P165" s="272" t="str">
        <f>IF(OR(P236="s",P236="d"),"",IF(AND(P235&gt;='cálculo horas'!$M$8,P235&lt;='cálculo horas'!$M$9),"1",IF(AND(P235&gt;'cálculo horas'!$M$9,P235&lt;='cálculo horas'!$M$10),"2",IF(AND(P235&gt;'cálculo horas'!$M$10,P235&lt;='cálculo horas'!$M$11),"3",""))))</f>
        <v/>
      </c>
      <c r="Q165" s="272" t="str">
        <f>IF(OR(Q236="s",Q236="d"),"",IF(AND(Q235&gt;='cálculo horas'!$M$8,Q235&lt;='cálculo horas'!$M$9),"1",IF(AND(Q235&gt;'cálculo horas'!$M$9,Q235&lt;='cálculo horas'!$M$10),"2",IF(AND(Q235&gt;'cálculo horas'!$M$10,Q235&lt;='cálculo horas'!$M$11),"3",""))))</f>
        <v/>
      </c>
      <c r="R165" s="272" t="str">
        <f>IF(OR(R236="s",R236="d"),"",IF(AND(R235&gt;='cálculo horas'!$M$8,R235&lt;='cálculo horas'!$M$9),"1",IF(AND(R235&gt;'cálculo horas'!$M$9,R235&lt;='cálculo horas'!$M$10),"2",IF(AND(R235&gt;'cálculo horas'!$M$10,R235&lt;='cálculo horas'!$M$11),"3",""))))</f>
        <v/>
      </c>
      <c r="S165" s="272" t="str">
        <f>IF(OR(S236="s",S236="d"),"",IF(AND(S235&gt;='cálculo horas'!$M$8,S235&lt;='cálculo horas'!$M$9),"1",IF(AND(S235&gt;'cálculo horas'!$M$9,S235&lt;='cálculo horas'!$M$10),"2",IF(AND(S235&gt;'cálculo horas'!$M$10,S235&lt;='cálculo horas'!$M$11),"3",""))))</f>
        <v/>
      </c>
      <c r="T165" s="272" t="str">
        <f>IF(OR(T236="s",T236="d"),"",IF(AND(T235&gt;='cálculo horas'!$M$8,T235&lt;='cálculo horas'!$M$9),"1",IF(AND(T235&gt;'cálculo horas'!$M$9,T235&lt;='cálculo horas'!$M$10),"2",IF(AND(T235&gt;'cálculo horas'!$M$10,T235&lt;='cálculo horas'!$M$11),"3",""))))</f>
        <v/>
      </c>
      <c r="U165" s="272" t="str">
        <f>IF(OR(U236="s",U236="d"),"",IF(AND(U235&gt;='cálculo horas'!$M$8,U235&lt;='cálculo horas'!$M$9),"1",IF(AND(U235&gt;'cálculo horas'!$M$9,U235&lt;='cálculo horas'!$M$10),"2",IF(AND(U235&gt;'cálculo horas'!$M$10,U235&lt;='cálculo horas'!$M$11),"3",""))))</f>
        <v/>
      </c>
      <c r="V165" s="272" t="str">
        <f>IF(OR(V236="s",V236="d"),"",IF(AND(V235&gt;='cálculo horas'!$M$8,V235&lt;='cálculo horas'!$M$9),"1",IF(AND(V235&gt;'cálculo horas'!$M$9,V235&lt;='cálculo horas'!$M$10),"2",IF(AND(V235&gt;'cálculo horas'!$M$10,V235&lt;='cálculo horas'!$M$11),"3",""))))</f>
        <v/>
      </c>
      <c r="W165" s="272" t="str">
        <f>IF(OR(W236="s",W236="d"),"",IF(AND(W235&gt;='cálculo horas'!$M$8,W235&lt;='cálculo horas'!$M$9),"1",IF(AND(W235&gt;'cálculo horas'!$M$9,W235&lt;='cálculo horas'!$M$10),"2",IF(AND(W235&gt;'cálculo horas'!$M$10,W235&lt;='cálculo horas'!$M$11),"3",""))))</f>
        <v/>
      </c>
      <c r="X165" s="272" t="str">
        <f>IF(OR(X236="s",X236="d"),"",IF(AND(X235&gt;='cálculo horas'!$M$8,X235&lt;='cálculo horas'!$M$9),"1",IF(AND(X235&gt;'cálculo horas'!$M$9,X235&lt;='cálculo horas'!$M$10),"2",IF(AND(X235&gt;'cálculo horas'!$M$10,X235&lt;='cálculo horas'!$M$11),"3",""))))</f>
        <v/>
      </c>
      <c r="Y165" s="272" t="str">
        <f>IF(OR(Y236="s",Y236="d"),"",IF(AND(Y235&gt;='cálculo horas'!$M$8,Y235&lt;='cálculo horas'!$M$9),"1",IF(AND(Y235&gt;'cálculo horas'!$M$9,Y235&lt;='cálculo horas'!$M$10),"2",IF(AND(Y235&gt;'cálculo horas'!$M$10,Y235&lt;='cálculo horas'!$M$11),"3",""))))</f>
        <v/>
      </c>
      <c r="Z165" s="272" t="str">
        <f>IF(OR(Z236="s",Z236="d"),"",IF(AND(Z235&gt;='cálculo horas'!$M$8,Z235&lt;='cálculo horas'!$M$9),"1",IF(AND(Z235&gt;'cálculo horas'!$M$9,Z235&lt;='cálculo horas'!$M$10),"2",IF(AND(Z235&gt;'cálculo horas'!$M$10,Z235&lt;='cálculo horas'!$M$11),"3",""))))</f>
        <v/>
      </c>
      <c r="AA165" s="272" t="str">
        <f>IF(OR(AA236="s",AA236="d"),"",IF(AND(AA235&gt;='cálculo horas'!$M$8,AA235&lt;='cálculo horas'!$M$9),"1",IF(AND(AA235&gt;'cálculo horas'!$M$9,AA235&lt;='cálculo horas'!$M$10),"2",IF(AND(AA235&gt;'cálculo horas'!$M$10,AA235&lt;='cálculo horas'!$M$11),"3",""))))</f>
        <v/>
      </c>
      <c r="AB165" s="272" t="str">
        <f>IF(OR(AB236="s",AB236="d"),"",IF(AND(AB235&gt;='cálculo horas'!$M$8,AB235&lt;='cálculo horas'!$M$9),"1",IF(AND(AB235&gt;'cálculo horas'!$M$9,AB235&lt;='cálculo horas'!$M$10),"2",IF(AND(AB235&gt;'cálculo horas'!$M$10,AB235&lt;='cálculo horas'!$M$11),"3",""))))</f>
        <v/>
      </c>
      <c r="AC165" s="272" t="str">
        <f>IF(OR(AC236="s",AC236="d"),"",IF(AND(AC235&gt;='cálculo horas'!$M$8,AC235&lt;='cálculo horas'!$M$9),"1",IF(AND(AC235&gt;'cálculo horas'!$M$9,AC235&lt;='cálculo horas'!$M$10),"2",IF(AND(AC235&gt;'cálculo horas'!$M$10,AC235&lt;='cálculo horas'!$M$11),"3",""))))</f>
        <v/>
      </c>
      <c r="AD165" s="272" t="str">
        <f>IF(OR(AD236="s",AD236="d"),"",IF(AND(AD235&gt;='cálculo horas'!$M$8,AD235&lt;='cálculo horas'!$M$9),"1",IF(AND(AD235&gt;'cálculo horas'!$M$9,AD235&lt;='cálculo horas'!$M$10),"2",IF(AND(AD235&gt;'cálculo horas'!$M$10,AD235&lt;='cálculo horas'!$M$11),"3",""))))</f>
        <v/>
      </c>
      <c r="AE165" s="272" t="str">
        <f>IF(OR(AE236="s",AE236="d"),"",IF(AND(AE235&gt;='cálculo horas'!$M$8,AE235&lt;='cálculo horas'!$M$9),"1",IF(AND(AE235&gt;'cálculo horas'!$M$9,AE235&lt;='cálculo horas'!$M$10),"2",IF(AND(AE235&gt;'cálculo horas'!$M$10,AE235&lt;='cálculo horas'!$M$11),"3",""))))</f>
        <v/>
      </c>
      <c r="AF165" s="272" t="str">
        <f>IF(OR(AF236="s",AF236="d"),"",IF(AND(AF235&gt;='cálculo horas'!$M$8,AF235&lt;='cálculo horas'!$M$9),"1",IF(AND(AF235&gt;'cálculo horas'!$M$9,AF235&lt;='cálculo horas'!$M$10),"2",IF(AND(AF235&gt;'cálculo horas'!$M$10,AF235&lt;='cálculo horas'!$M$11),"3",""))))</f>
        <v/>
      </c>
      <c r="AG165" s="171" t="str">
        <f>IF(OR(AG236="s",AG236="d"),"",IF(AND(AG235&gt;='cálculo horas'!$M$8,AG235&lt;='cálculo horas'!$M$9),"1",IF(AND(AG235&gt;'cálculo horas'!$M$9,AG235&lt;='cálculo horas'!$M$10),"2",IF(AND(AG235&gt;'cálculo horas'!$M$10,AG235&lt;='cálculo horas'!$M$11),"3",""))))</f>
        <v/>
      </c>
    </row>
    <row r="166" spans="2:33" ht="12">
      <c r="B166" s="253" t="s">
        <v>164</v>
      </c>
      <c r="C166" s="273" t="str">
        <f>IF(COUNTIF('cálculo horas'!$M$16:$M$34,C235),"F","")</f>
        <v/>
      </c>
      <c r="D166" s="273" t="str">
        <f>IF(COUNTIF('cálculo horas'!$M$16:$M$34,D235),"F","")</f>
        <v/>
      </c>
      <c r="E166" s="273" t="str">
        <f>IF(COUNTIF('cálculo horas'!$M$16:$M$34,E235),"F","")</f>
        <v/>
      </c>
      <c r="F166" s="273" t="str">
        <f>IF(COUNTIF('cálculo horas'!$M$16:$M$34,F235),"F","")</f>
        <v/>
      </c>
      <c r="G166" s="273" t="str">
        <f>IF(COUNTIF('cálculo horas'!$M$16:$M$34,G235),"F","")</f>
        <v/>
      </c>
      <c r="H166" s="273" t="str">
        <f>IF(COUNTIF('cálculo horas'!$M$16:$M$34,H235),"F","")</f>
        <v/>
      </c>
      <c r="I166" s="273" t="str">
        <f>IF(COUNTIF('cálculo horas'!$M$16:$M$34,I235),"F","")</f>
        <v/>
      </c>
      <c r="J166" s="273" t="str">
        <f>IF(COUNTIF('cálculo horas'!$M$16:$M$34,J235),"F","")</f>
        <v/>
      </c>
      <c r="K166" s="273" t="str">
        <f>IF(COUNTIF('cálculo horas'!$M$16:$M$34,K235),"F","")</f>
        <v/>
      </c>
      <c r="L166" s="273" t="str">
        <f>IF(COUNTIF('cálculo horas'!$M$16:$M$34,L235),"F","")</f>
        <v/>
      </c>
      <c r="M166" s="273" t="str">
        <f>IF(COUNTIF('cálculo horas'!$M$16:$M$34,M235),"F","")</f>
        <v/>
      </c>
      <c r="N166" s="273" t="str">
        <f>IF(COUNTIF('cálculo horas'!$M$16:$M$34,N235),"F","")</f>
        <v/>
      </c>
      <c r="O166" s="273" t="str">
        <f>IF(COUNTIF('cálculo horas'!$M$16:$M$34,O235),"F","")</f>
        <v/>
      </c>
      <c r="P166" s="273" t="str">
        <f>IF(COUNTIF('cálculo horas'!$M$16:$M$34,P235),"F","")</f>
        <v/>
      </c>
      <c r="Q166" s="273" t="str">
        <f>IF(COUNTIF('cálculo horas'!$M$16:$M$34,Q235),"F","")</f>
        <v/>
      </c>
      <c r="R166" s="273" t="str">
        <f>IF(COUNTIF('cálculo horas'!$M$16:$M$34,R235),"F","")</f>
        <v/>
      </c>
      <c r="S166" s="273" t="str">
        <f>IF(COUNTIF('cálculo horas'!$M$16:$M$34,S235),"F","")</f>
        <v/>
      </c>
      <c r="T166" s="273" t="str">
        <f>IF(COUNTIF('cálculo horas'!$M$16:$M$34,T235),"F","")</f>
        <v/>
      </c>
      <c r="U166" s="273" t="str">
        <f>IF(COUNTIF('cálculo horas'!$M$16:$M$34,U235),"F","")</f>
        <v/>
      </c>
      <c r="V166" s="273" t="str">
        <f>IF(COUNTIF('cálculo horas'!$M$16:$M$34,V235),"F","")</f>
        <v/>
      </c>
      <c r="W166" s="273" t="str">
        <f>IF(COUNTIF('cálculo horas'!$M$16:$M$34,W235),"F","")</f>
        <v/>
      </c>
      <c r="X166" s="273" t="str">
        <f>IF(COUNTIF('cálculo horas'!$M$16:$M$34,X235),"F","")</f>
        <v/>
      </c>
      <c r="Y166" s="273" t="str">
        <f>IF(COUNTIF('cálculo horas'!$M$16:$M$34,Y235),"F","")</f>
        <v/>
      </c>
      <c r="Z166" s="273" t="str">
        <f>IF(COUNTIF('cálculo horas'!$M$16:$M$34,Z235),"F","")</f>
        <v/>
      </c>
      <c r="AA166" s="273" t="str">
        <f>IF(COUNTIF('cálculo horas'!$M$16:$M$34,AA235),"F","")</f>
        <v/>
      </c>
      <c r="AB166" s="273" t="str">
        <f>IF(COUNTIF('cálculo horas'!$M$16:$M$34,AB235),"F","")</f>
        <v/>
      </c>
      <c r="AC166" s="273" t="str">
        <f>IF(COUNTIF('cálculo horas'!$M$16:$M$34,AC235),"F","")</f>
        <v/>
      </c>
      <c r="AD166" s="273" t="str">
        <f>IF(COUNTIF('cálculo horas'!$M$16:$M$34,AD235),"F","")</f>
        <v/>
      </c>
      <c r="AE166" s="273" t="str">
        <f>IF(COUNTIF('cálculo horas'!$M$16:$M$34,AE235),"F","")</f>
        <v/>
      </c>
      <c r="AF166" s="273" t="str">
        <f>IF(COUNTIF('cálculo horas'!$M$16:$M$34,AF235),"F","")</f>
        <v/>
      </c>
      <c r="AG166" s="172" t="str">
        <f>IF(COUNTIF('cálculo horas'!$M$16:$M$34,AG235),"F","")</f>
        <v/>
      </c>
    </row>
    <row r="167" spans="2:33" ht="12">
      <c r="B167" s="253" t="s">
        <v>165</v>
      </c>
      <c r="C167" s="274" t="str">
        <f>IF(OR(AND(C235&gt;='cálculo horas'!$M$14,C235&lt;='cálculo horas'!$M$15),AND(C235&gt;='cálculo horas'!$M$12,C235&lt;='cálculo horas'!$M$13)),"VAC","")</f>
        <v/>
      </c>
      <c r="D167" s="274" t="str">
        <f>IF(OR(AND(D235&gt;='cálculo horas'!$M$14,D235&lt;='cálculo horas'!$M$15),AND(D235&gt;='cálculo horas'!$M$12,D235&lt;='cálculo horas'!$M$13)),"VAC","")</f>
        <v/>
      </c>
      <c r="E167" s="274" t="str">
        <f>IF(OR(AND(E235&gt;='cálculo horas'!$M$14,E235&lt;='cálculo horas'!$M$15),AND(E235&gt;='cálculo horas'!$M$12,E235&lt;='cálculo horas'!$M$13)),"VAC","")</f>
        <v/>
      </c>
      <c r="F167" s="274" t="str">
        <f>IF(OR(AND(F235&gt;='cálculo horas'!$M$14,F235&lt;='cálculo horas'!$M$15),AND(F235&gt;='cálculo horas'!$M$12,F235&lt;='cálculo horas'!$M$13)),"VAC","")</f>
        <v/>
      </c>
      <c r="G167" s="274" t="str">
        <f>IF(OR(AND(G235&gt;='cálculo horas'!$M$14,G235&lt;='cálculo horas'!$M$15),AND(G235&gt;='cálculo horas'!$M$12,G235&lt;='cálculo horas'!$M$13)),"VAC","")</f>
        <v/>
      </c>
      <c r="H167" s="274" t="str">
        <f>IF(OR(AND(H235&gt;='cálculo horas'!$M$14,H235&lt;='cálculo horas'!$M$15),AND(H235&gt;='cálculo horas'!$M$12,H235&lt;='cálculo horas'!$M$13)),"VAC","")</f>
        <v>VAC</v>
      </c>
      <c r="I167" s="274" t="str">
        <f>IF(OR(AND(I235&gt;='cálculo horas'!$M$14,I235&lt;='cálculo horas'!$M$15),AND(I235&gt;='cálculo horas'!$M$12,I235&lt;='cálculo horas'!$M$13)),"VAC","")</f>
        <v>VAC</v>
      </c>
      <c r="J167" s="274" t="str">
        <f>IF(OR(AND(J235&gt;='cálculo horas'!$M$14,J235&lt;='cálculo horas'!$M$15),AND(J235&gt;='cálculo horas'!$M$12,J235&lt;='cálculo horas'!$M$13)),"VAC","")</f>
        <v>VAC</v>
      </c>
      <c r="K167" s="274" t="str">
        <f>IF(OR(AND(K235&gt;='cálculo horas'!$M$14,K235&lt;='cálculo horas'!$M$15),AND(K235&gt;='cálculo horas'!$M$12,K235&lt;='cálculo horas'!$M$13)),"VAC","")</f>
        <v>VAC</v>
      </c>
      <c r="L167" s="274" t="str">
        <f>IF(OR(AND(L235&gt;='cálculo horas'!$M$14,L235&lt;='cálculo horas'!$M$15),AND(L235&gt;='cálculo horas'!$M$12,L235&lt;='cálculo horas'!$M$13)),"VAC","")</f>
        <v>VAC</v>
      </c>
      <c r="M167" s="274" t="str">
        <f>IF(OR(AND(M235&gt;='cálculo horas'!$M$14,M235&lt;='cálculo horas'!$M$15),AND(M235&gt;='cálculo horas'!$M$12,M235&lt;='cálculo horas'!$M$13)),"VAC","")</f>
        <v>VAC</v>
      </c>
      <c r="N167" s="274" t="str">
        <f>IF(OR(AND(N235&gt;='cálculo horas'!$M$14,N235&lt;='cálculo horas'!$M$15),AND(N235&gt;='cálculo horas'!$M$12,N235&lt;='cálculo horas'!$M$13)),"VAC","")</f>
        <v>VAC</v>
      </c>
      <c r="O167" s="274" t="str">
        <f>IF(OR(AND(O235&gt;='cálculo horas'!$M$14,O235&lt;='cálculo horas'!$M$15),AND(O235&gt;='cálculo horas'!$M$12,O235&lt;='cálculo horas'!$M$13)),"VAC","")</f>
        <v/>
      </c>
      <c r="P167" s="274" t="str">
        <f>IF(OR(AND(P235&gt;='cálculo horas'!$M$14,P235&lt;='cálculo horas'!$M$15),AND(P235&gt;='cálculo horas'!$M$12,P235&lt;='cálculo horas'!$M$13)),"VAC","")</f>
        <v/>
      </c>
      <c r="Q167" s="274" t="str">
        <f>IF(OR(AND(Q235&gt;='cálculo horas'!$M$14,Q235&lt;='cálculo horas'!$M$15),AND(Q235&gt;='cálculo horas'!$M$12,Q235&lt;='cálculo horas'!$M$13)),"VAC","")</f>
        <v/>
      </c>
      <c r="R167" s="274" t="str">
        <f>IF(OR(AND(R235&gt;='cálculo horas'!$M$14,R235&lt;='cálculo horas'!$M$15),AND(R235&gt;='cálculo horas'!$M$12,R235&lt;='cálculo horas'!$M$13)),"VAC","")</f>
        <v/>
      </c>
      <c r="S167" s="274" t="str">
        <f>IF(OR(AND(S235&gt;='cálculo horas'!$M$14,S235&lt;='cálculo horas'!$M$15),AND(S235&gt;='cálculo horas'!$M$12,S235&lt;='cálculo horas'!$M$13)),"VAC","")</f>
        <v/>
      </c>
      <c r="T167" s="274" t="str">
        <f>IF(OR(AND(T235&gt;='cálculo horas'!$M$14,T235&lt;='cálculo horas'!$M$15),AND(T235&gt;='cálculo horas'!$M$12,T235&lt;='cálculo horas'!$M$13)),"VAC","")</f>
        <v/>
      </c>
      <c r="U167" s="274" t="str">
        <f>IF(OR(AND(U235&gt;='cálculo horas'!$M$14,U235&lt;='cálculo horas'!$M$15),AND(U235&gt;='cálculo horas'!$M$12,U235&lt;='cálculo horas'!$M$13)),"VAC","")</f>
        <v/>
      </c>
      <c r="V167" s="274" t="str">
        <f>IF(OR(AND(V235&gt;='cálculo horas'!$M$14,V235&lt;='cálculo horas'!$M$15),AND(V235&gt;='cálculo horas'!$M$12,V235&lt;='cálculo horas'!$M$13)),"VAC","")</f>
        <v/>
      </c>
      <c r="W167" s="274" t="str">
        <f>IF(OR(AND(W235&gt;='cálculo horas'!$M$14,W235&lt;='cálculo horas'!$M$15),AND(W235&gt;='cálculo horas'!$M$12,W235&lt;='cálculo horas'!$M$13)),"VAC","")</f>
        <v/>
      </c>
      <c r="X167" s="274" t="str">
        <f>IF(OR(AND(X235&gt;='cálculo horas'!$M$14,X235&lt;='cálculo horas'!$M$15),AND(X235&gt;='cálculo horas'!$M$12,X235&lt;='cálculo horas'!$M$13)),"VAC","")</f>
        <v/>
      </c>
      <c r="Y167" s="274" t="str">
        <f>IF(OR(AND(Y235&gt;='cálculo horas'!$M$14,Y235&lt;='cálculo horas'!$M$15),AND(Y235&gt;='cálculo horas'!$M$12,Y235&lt;='cálculo horas'!$M$13)),"VAC","")</f>
        <v/>
      </c>
      <c r="Z167" s="274" t="str">
        <f>IF(OR(AND(Z235&gt;='cálculo horas'!$M$14,Z235&lt;='cálculo horas'!$M$15),AND(Z235&gt;='cálculo horas'!$M$12,Z235&lt;='cálculo horas'!$M$13)),"VAC","")</f>
        <v/>
      </c>
      <c r="AA167" s="274" t="str">
        <f>IF(OR(AND(AA235&gt;='cálculo horas'!$M$14,AA235&lt;='cálculo horas'!$M$15),AND(AA235&gt;='cálculo horas'!$M$12,AA235&lt;='cálculo horas'!$M$13)),"VAC","")</f>
        <v/>
      </c>
      <c r="AB167" s="274" t="str">
        <f>IF(OR(AND(AB235&gt;='cálculo horas'!$M$14,AB235&lt;='cálculo horas'!$M$15),AND(AB235&gt;='cálculo horas'!$M$12,AB235&lt;='cálculo horas'!$M$13)),"VAC","")</f>
        <v/>
      </c>
      <c r="AC167" s="274" t="str">
        <f>IF(OR(AND(AC235&gt;='cálculo horas'!$M$14,AC235&lt;='cálculo horas'!$M$15),AND(AC235&gt;='cálculo horas'!$M$12,AC235&lt;='cálculo horas'!$M$13)),"VAC","")</f>
        <v/>
      </c>
      <c r="AD167" s="274" t="str">
        <f>IF(OR(AND(AD235&gt;='cálculo horas'!$M$14,AD235&lt;='cálculo horas'!$M$15),AND(AD235&gt;='cálculo horas'!$M$12,AD235&lt;='cálculo horas'!$M$13)),"VAC","")</f>
        <v/>
      </c>
      <c r="AE167" s="274" t="str">
        <f>IF(OR(AND(AE235&gt;='cálculo horas'!$M$14,AE235&lt;='cálculo horas'!$M$15),AND(AE235&gt;='cálculo horas'!$M$12,AE235&lt;='cálculo horas'!$M$13)),"VAC","")</f>
        <v/>
      </c>
      <c r="AF167" s="274" t="str">
        <f>IF(OR(AND(AF235&gt;='cálculo horas'!$M$14,AF235&lt;='cálculo horas'!$M$15),AND(AF235&gt;='cálculo horas'!$M$12,AF235&lt;='cálculo horas'!$M$13)),"VAC","")</f>
        <v/>
      </c>
      <c r="AG167" s="170" t="str">
        <f>IF(OR(AND(AG235&gt;='cálculo horas'!$M$14,AG235&lt;='cálculo horas'!$M$15),AND(AG235&gt;='cálculo horas'!$M$12,AG235&lt;='cálculo horas'!$M$13)),"VAC","")</f>
        <v/>
      </c>
    </row>
    <row r="168" spans="2:33" ht="12">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166"/>
    </row>
    <row r="169" spans="2:33" ht="12">
      <c r="B169" s="253" t="str">
        <f t="shared" ref="B169" si="104">B239</f>
        <v>MAYO</v>
      </c>
      <c r="C169" s="253" t="str">
        <f t="shared" ref="C169:AG169" si="105">C241&amp;" " &amp; C239</f>
        <v>V 1</v>
      </c>
      <c r="D169" s="253" t="str">
        <f t="shared" si="105"/>
        <v>S 2</v>
      </c>
      <c r="E169" s="253" t="str">
        <f t="shared" si="105"/>
        <v>D 3</v>
      </c>
      <c r="F169" s="253" t="str">
        <f t="shared" si="105"/>
        <v>L 4</v>
      </c>
      <c r="G169" s="253" t="str">
        <f t="shared" si="105"/>
        <v>M 5</v>
      </c>
      <c r="H169" s="253" t="str">
        <f t="shared" si="105"/>
        <v>X 6</v>
      </c>
      <c r="I169" s="253" t="str">
        <f t="shared" si="105"/>
        <v>J 7</v>
      </c>
      <c r="J169" s="253" t="str">
        <f t="shared" si="105"/>
        <v>V 8</v>
      </c>
      <c r="K169" s="253" t="str">
        <f t="shared" si="105"/>
        <v>S 9</v>
      </c>
      <c r="L169" s="253" t="str">
        <f t="shared" si="105"/>
        <v>D 10</v>
      </c>
      <c r="M169" s="253" t="str">
        <f t="shared" si="105"/>
        <v>L 11</v>
      </c>
      <c r="N169" s="253" t="str">
        <f t="shared" si="105"/>
        <v>M 12</v>
      </c>
      <c r="O169" s="253" t="str">
        <f t="shared" si="105"/>
        <v>X 13</v>
      </c>
      <c r="P169" s="253" t="str">
        <f t="shared" si="105"/>
        <v>J 14</v>
      </c>
      <c r="Q169" s="253" t="str">
        <f t="shared" si="105"/>
        <v>V 15</v>
      </c>
      <c r="R169" s="253" t="str">
        <f t="shared" si="105"/>
        <v>S 16</v>
      </c>
      <c r="S169" s="253" t="str">
        <f t="shared" si="105"/>
        <v>D 17</v>
      </c>
      <c r="T169" s="253" t="str">
        <f t="shared" si="105"/>
        <v>L 18</v>
      </c>
      <c r="U169" s="253" t="str">
        <f t="shared" si="105"/>
        <v>M 19</v>
      </c>
      <c r="V169" s="253" t="str">
        <f t="shared" si="105"/>
        <v>X 20</v>
      </c>
      <c r="W169" s="253" t="str">
        <f t="shared" si="105"/>
        <v>J 21</v>
      </c>
      <c r="X169" s="253" t="str">
        <f t="shared" si="105"/>
        <v>V 22</v>
      </c>
      <c r="Y169" s="253" t="str">
        <f t="shared" si="105"/>
        <v>S 23</v>
      </c>
      <c r="Z169" s="253" t="str">
        <f t="shared" si="105"/>
        <v>D 24</v>
      </c>
      <c r="AA169" s="253" t="str">
        <f t="shared" si="105"/>
        <v>L 25</v>
      </c>
      <c r="AB169" s="253" t="str">
        <f t="shared" si="105"/>
        <v>M 26</v>
      </c>
      <c r="AC169" s="253" t="str">
        <f t="shared" si="105"/>
        <v>X 27</v>
      </c>
      <c r="AD169" s="253" t="str">
        <f t="shared" si="105"/>
        <v>J 28</v>
      </c>
      <c r="AE169" s="253" t="str">
        <f t="shared" si="105"/>
        <v>V 29</v>
      </c>
      <c r="AF169" s="253" t="str">
        <f t="shared" si="105"/>
        <v>S 30</v>
      </c>
      <c r="AG169" s="166" t="str">
        <f t="shared" si="105"/>
        <v>D 31</v>
      </c>
    </row>
    <row r="170" spans="2:33" ht="12">
      <c r="B170" s="253" t="s">
        <v>163</v>
      </c>
      <c r="C170" s="272" t="str">
        <f>IF(OR(C241="s",C241="d"),"",IF(AND(C240&gt;='cálculo horas'!$M$8,C240&lt;='cálculo horas'!$M$9),"1",IF(AND(C240&gt;'cálculo horas'!$M$9,C240&lt;='cálculo horas'!$M$10),"2",IF(AND(C240&gt;'cálculo horas'!$M$10,C240&lt;='cálculo horas'!$M$11),"3",""))))</f>
        <v/>
      </c>
      <c r="D170" s="272" t="str">
        <f>IF(OR(D241="s",D241="d"),"",IF(AND(D240&gt;='cálculo horas'!$M$8,D240&lt;='cálculo horas'!$M$9),"1",IF(AND(D240&gt;'cálculo horas'!$M$9,D240&lt;='cálculo horas'!$M$10),"2",IF(AND(D240&gt;'cálculo horas'!$M$10,D240&lt;='cálculo horas'!$M$11),"3",""))))</f>
        <v/>
      </c>
      <c r="E170" s="272" t="str">
        <f>IF(OR(E241="s",E241="d"),"",IF(AND(E240&gt;='cálculo horas'!$M$8,E240&lt;='cálculo horas'!$M$9),"1",IF(AND(E240&gt;'cálculo horas'!$M$9,E240&lt;='cálculo horas'!$M$10),"2",IF(AND(E240&gt;'cálculo horas'!$M$10,E240&lt;='cálculo horas'!$M$11),"3",""))))</f>
        <v/>
      </c>
      <c r="F170" s="272" t="str">
        <f>IF(OR(F241="s",F241="d"),"",IF(AND(F240&gt;='cálculo horas'!$M$8,F240&lt;='cálculo horas'!$M$9),"1",IF(AND(F240&gt;'cálculo horas'!$M$9,F240&lt;='cálculo horas'!$M$10),"2",IF(AND(F240&gt;'cálculo horas'!$M$10,F240&lt;='cálculo horas'!$M$11),"3",""))))</f>
        <v/>
      </c>
      <c r="G170" s="272" t="str">
        <f>IF(OR(G241="s",G241="d"),"",IF(AND(G240&gt;='cálculo horas'!$M$8,G240&lt;='cálculo horas'!$M$9),"1",IF(AND(G240&gt;'cálculo horas'!$M$9,G240&lt;='cálculo horas'!$M$10),"2",IF(AND(G240&gt;'cálculo horas'!$M$10,G240&lt;='cálculo horas'!$M$11),"3",""))))</f>
        <v/>
      </c>
      <c r="H170" s="272" t="str">
        <f>IF(OR(H241="s",H241="d"),"",IF(AND(H240&gt;='cálculo horas'!$M$8,H240&lt;='cálculo horas'!$M$9),"1",IF(AND(H240&gt;'cálculo horas'!$M$9,H240&lt;='cálculo horas'!$M$10),"2",IF(AND(H240&gt;'cálculo horas'!$M$10,H240&lt;='cálculo horas'!$M$11),"3",""))))</f>
        <v/>
      </c>
      <c r="I170" s="272" t="str">
        <f>IF(OR(I241="s",I241="d"),"",IF(AND(I240&gt;='cálculo horas'!$M$8,I240&lt;='cálculo horas'!$M$9),"1",IF(AND(I240&gt;'cálculo horas'!$M$9,I240&lt;='cálculo horas'!$M$10),"2",IF(AND(I240&gt;'cálculo horas'!$M$10,I240&lt;='cálculo horas'!$M$11),"3",""))))</f>
        <v/>
      </c>
      <c r="J170" s="272" t="str">
        <f>IF(OR(J241="s",J241="d"),"",IF(AND(J240&gt;='cálculo horas'!$M$8,J240&lt;='cálculo horas'!$M$9),"1",IF(AND(J240&gt;'cálculo horas'!$M$9,J240&lt;='cálculo horas'!$M$10),"2",IF(AND(J240&gt;'cálculo horas'!$M$10,J240&lt;='cálculo horas'!$M$11),"3",""))))</f>
        <v/>
      </c>
      <c r="K170" s="272" t="str">
        <f>IF(OR(K241="s",K241="d"),"",IF(AND(K240&gt;='cálculo horas'!$M$8,K240&lt;='cálculo horas'!$M$9),"1",IF(AND(K240&gt;'cálculo horas'!$M$9,K240&lt;='cálculo horas'!$M$10),"2",IF(AND(K240&gt;'cálculo horas'!$M$10,K240&lt;='cálculo horas'!$M$11),"3",""))))</f>
        <v/>
      </c>
      <c r="L170" s="272" t="str">
        <f>IF(OR(L241="s",L241="d"),"",IF(AND(L240&gt;='cálculo horas'!$M$8,L240&lt;='cálculo horas'!$M$9),"1",IF(AND(L240&gt;'cálculo horas'!$M$9,L240&lt;='cálculo horas'!$M$10),"2",IF(AND(L240&gt;'cálculo horas'!$M$10,L240&lt;='cálculo horas'!$M$11),"3",""))))</f>
        <v/>
      </c>
      <c r="M170" s="272" t="str">
        <f>IF(OR(M241="s",M241="d"),"",IF(AND(M240&gt;='cálculo horas'!$M$8,M240&lt;='cálculo horas'!$M$9),"1",IF(AND(M240&gt;'cálculo horas'!$M$9,M240&lt;='cálculo horas'!$M$10),"2",IF(AND(M240&gt;'cálculo horas'!$M$10,M240&lt;='cálculo horas'!$M$11),"3",""))))</f>
        <v/>
      </c>
      <c r="N170" s="272" t="str">
        <f>IF(OR(N241="s",N241="d"),"",IF(AND(N240&gt;='cálculo horas'!$M$8,N240&lt;='cálculo horas'!$M$9),"1",IF(AND(N240&gt;'cálculo horas'!$M$9,N240&lt;='cálculo horas'!$M$10),"2",IF(AND(N240&gt;'cálculo horas'!$M$10,N240&lt;='cálculo horas'!$M$11),"3",""))))</f>
        <v/>
      </c>
      <c r="O170" s="272" t="str">
        <f>IF(OR(O241="s",O241="d"),"",IF(AND(O240&gt;='cálculo horas'!$M$8,O240&lt;='cálculo horas'!$M$9),"1",IF(AND(O240&gt;'cálculo horas'!$M$9,O240&lt;='cálculo horas'!$M$10),"2",IF(AND(O240&gt;'cálculo horas'!$M$10,O240&lt;='cálculo horas'!$M$11),"3",""))))</f>
        <v/>
      </c>
      <c r="P170" s="272" t="str">
        <f>IF(OR(P241="s",P241="d"),"",IF(AND(P240&gt;='cálculo horas'!$M$8,P240&lt;='cálculo horas'!$M$9),"1",IF(AND(P240&gt;'cálculo horas'!$M$9,P240&lt;='cálculo horas'!$M$10),"2",IF(AND(P240&gt;'cálculo horas'!$M$10,P240&lt;='cálculo horas'!$M$11),"3",""))))</f>
        <v/>
      </c>
      <c r="Q170" s="272" t="str">
        <f>IF(OR(Q241="s",Q241="d"),"",IF(AND(Q240&gt;='cálculo horas'!$M$8,Q240&lt;='cálculo horas'!$M$9),"1",IF(AND(Q240&gt;'cálculo horas'!$M$9,Q240&lt;='cálculo horas'!$M$10),"2",IF(AND(Q240&gt;'cálculo horas'!$M$10,Q240&lt;='cálculo horas'!$M$11),"3",""))))</f>
        <v/>
      </c>
      <c r="R170" s="272" t="str">
        <f>IF(OR(R241="s",R241="d"),"",IF(AND(R240&gt;='cálculo horas'!$M$8,R240&lt;='cálculo horas'!$M$9),"1",IF(AND(R240&gt;'cálculo horas'!$M$9,R240&lt;='cálculo horas'!$M$10),"2",IF(AND(R240&gt;'cálculo horas'!$M$10,R240&lt;='cálculo horas'!$M$11),"3",""))))</f>
        <v/>
      </c>
      <c r="S170" s="272" t="str">
        <f>IF(OR(S241="s",S241="d"),"",IF(AND(S240&gt;='cálculo horas'!$M$8,S240&lt;='cálculo horas'!$M$9),"1",IF(AND(S240&gt;'cálculo horas'!$M$9,S240&lt;='cálculo horas'!$M$10),"2",IF(AND(S240&gt;'cálculo horas'!$M$10,S240&lt;='cálculo horas'!$M$11),"3",""))))</f>
        <v/>
      </c>
      <c r="T170" s="272" t="str">
        <f>IF(OR(T241="s",T241="d"),"",IF(AND(T240&gt;='cálculo horas'!$M$8,T240&lt;='cálculo horas'!$M$9),"1",IF(AND(T240&gt;'cálculo horas'!$M$9,T240&lt;='cálculo horas'!$M$10),"2",IF(AND(T240&gt;'cálculo horas'!$M$10,T240&lt;='cálculo horas'!$M$11),"3",""))))</f>
        <v/>
      </c>
      <c r="U170" s="272" t="str">
        <f>IF(OR(U241="s",U241="d"),"",IF(AND(U240&gt;='cálculo horas'!$M$8,U240&lt;='cálculo horas'!$M$9),"1",IF(AND(U240&gt;'cálculo horas'!$M$9,U240&lt;='cálculo horas'!$M$10),"2",IF(AND(U240&gt;'cálculo horas'!$M$10,U240&lt;='cálculo horas'!$M$11),"3",""))))</f>
        <v/>
      </c>
      <c r="V170" s="272" t="str">
        <f>IF(OR(V241="s",V241="d"),"",IF(AND(V240&gt;='cálculo horas'!$M$8,V240&lt;='cálculo horas'!$M$9),"1",IF(AND(V240&gt;'cálculo horas'!$M$9,V240&lt;='cálculo horas'!$M$10),"2",IF(AND(V240&gt;'cálculo horas'!$M$10,V240&lt;='cálculo horas'!$M$11),"3",""))))</f>
        <v/>
      </c>
      <c r="W170" s="272" t="str">
        <f>IF(OR(W241="s",W241="d"),"",IF(AND(W240&gt;='cálculo horas'!$M$8,W240&lt;='cálculo horas'!$M$9),"1",IF(AND(W240&gt;'cálculo horas'!$M$9,W240&lt;='cálculo horas'!$M$10),"2",IF(AND(W240&gt;'cálculo horas'!$M$10,W240&lt;='cálculo horas'!$M$11),"3",""))))</f>
        <v/>
      </c>
      <c r="X170" s="272" t="str">
        <f>IF(OR(X241="s",X241="d"),"",IF(AND(X240&gt;='cálculo horas'!$M$8,X240&lt;='cálculo horas'!$M$9),"1",IF(AND(X240&gt;'cálculo horas'!$M$9,X240&lt;='cálculo horas'!$M$10),"2",IF(AND(X240&gt;'cálculo horas'!$M$10,X240&lt;='cálculo horas'!$M$11),"3",""))))</f>
        <v/>
      </c>
      <c r="Y170" s="272" t="str">
        <f>IF(OR(Y241="s",Y241="d"),"",IF(AND(Y240&gt;='cálculo horas'!$M$8,Y240&lt;='cálculo horas'!$M$9),"1",IF(AND(Y240&gt;'cálculo horas'!$M$9,Y240&lt;='cálculo horas'!$M$10),"2",IF(AND(Y240&gt;'cálculo horas'!$M$10,Y240&lt;='cálculo horas'!$M$11),"3",""))))</f>
        <v/>
      </c>
      <c r="Z170" s="272" t="str">
        <f>IF(OR(Z241="s",Z241="d"),"",IF(AND(Z240&gt;='cálculo horas'!$M$8,Z240&lt;='cálculo horas'!$M$9),"1",IF(AND(Z240&gt;'cálculo horas'!$M$9,Z240&lt;='cálculo horas'!$M$10),"2",IF(AND(Z240&gt;'cálculo horas'!$M$10,Z240&lt;='cálculo horas'!$M$11),"3",""))))</f>
        <v/>
      </c>
      <c r="AA170" s="272" t="str">
        <f>IF(OR(AA241="s",AA241="d"),"",IF(AND(AA240&gt;='cálculo horas'!$M$8,AA240&lt;='cálculo horas'!$M$9),"1",IF(AND(AA240&gt;'cálculo horas'!$M$9,AA240&lt;='cálculo horas'!$M$10),"2",IF(AND(AA240&gt;'cálculo horas'!$M$10,AA240&lt;='cálculo horas'!$M$11),"3",""))))</f>
        <v/>
      </c>
      <c r="AB170" s="272" t="str">
        <f>IF(OR(AB241="s",AB241="d"),"",IF(AND(AB240&gt;='cálculo horas'!$M$8,AB240&lt;='cálculo horas'!$M$9),"1",IF(AND(AB240&gt;'cálculo horas'!$M$9,AB240&lt;='cálculo horas'!$M$10),"2",IF(AND(AB240&gt;'cálculo horas'!$M$10,AB240&lt;='cálculo horas'!$M$11),"3",""))))</f>
        <v/>
      </c>
      <c r="AC170" s="272" t="str">
        <f>IF(OR(AC241="s",AC241="d"),"",IF(AND(AC240&gt;='cálculo horas'!$M$8,AC240&lt;='cálculo horas'!$M$9),"1",IF(AND(AC240&gt;'cálculo horas'!$M$9,AC240&lt;='cálculo horas'!$M$10),"2",IF(AND(AC240&gt;'cálculo horas'!$M$10,AC240&lt;='cálculo horas'!$M$11),"3",""))))</f>
        <v/>
      </c>
      <c r="AD170" s="272" t="str">
        <f>IF(OR(AD241="s",AD241="d"),"",IF(AND(AD240&gt;='cálculo horas'!$M$8,AD240&lt;='cálculo horas'!$M$9),"1",IF(AND(AD240&gt;'cálculo horas'!$M$9,AD240&lt;='cálculo horas'!$M$10),"2",IF(AND(AD240&gt;'cálculo horas'!$M$10,AD240&lt;='cálculo horas'!$M$11),"3",""))))</f>
        <v/>
      </c>
      <c r="AE170" s="272" t="str">
        <f>IF(OR(AE241="s",AE241="d"),"",IF(AND(AE240&gt;='cálculo horas'!$M$8,AE240&lt;='cálculo horas'!$M$9),"1",IF(AND(AE240&gt;'cálculo horas'!$M$9,AE240&lt;='cálculo horas'!$M$10),"2",IF(AND(AE240&gt;'cálculo horas'!$M$10,AE240&lt;='cálculo horas'!$M$11),"3",""))))</f>
        <v/>
      </c>
      <c r="AF170" s="272" t="str">
        <f>IF(OR(AF241="s",AF241="d"),"",IF(AND(AF240&gt;='cálculo horas'!$M$8,AF240&lt;='cálculo horas'!$M$9),"1",IF(AND(AF240&gt;'cálculo horas'!$M$9,AF240&lt;='cálculo horas'!$M$10),"2",IF(AND(AF240&gt;'cálculo horas'!$M$10,AF240&lt;='cálculo horas'!$M$11),"3",""))))</f>
        <v/>
      </c>
      <c r="AG170" s="171" t="str">
        <f>IF(OR(AG241="s",AG241="d"),"",IF(AND(AG240&gt;='cálculo horas'!$M$8,AG240&lt;='cálculo horas'!$M$9),"1",IF(AND(AG240&gt;'cálculo horas'!$M$9,AG240&lt;='cálculo horas'!$M$10),"2",IF(AND(AG240&gt;'cálculo horas'!$M$10,AG240&lt;='cálculo horas'!$M$11),"3",""))))</f>
        <v/>
      </c>
    </row>
    <row r="171" spans="2:33" ht="12">
      <c r="B171" s="253" t="s">
        <v>164</v>
      </c>
      <c r="C171" s="273" t="str">
        <f>IF(COUNTIF('cálculo horas'!$M$16:$M$34,C240),"F","")</f>
        <v>F</v>
      </c>
      <c r="D171" s="273" t="str">
        <f>IF(COUNTIF('cálculo horas'!$M$16:$M$34,D240),"F","")</f>
        <v/>
      </c>
      <c r="E171" s="273" t="str">
        <f>IF(COUNTIF('cálculo horas'!$M$16:$M$34,E240),"F","")</f>
        <v/>
      </c>
      <c r="F171" s="273" t="str">
        <f>IF(COUNTIF('cálculo horas'!$M$16:$M$34,F240),"F","")</f>
        <v/>
      </c>
      <c r="G171" s="273" t="str">
        <f>IF(COUNTIF('cálculo horas'!$M$16:$M$34,G240),"F","")</f>
        <v/>
      </c>
      <c r="H171" s="273" t="str">
        <f>IF(COUNTIF('cálculo horas'!$M$16:$M$34,H240),"F","")</f>
        <v/>
      </c>
      <c r="I171" s="273" t="str">
        <f>IF(COUNTIF('cálculo horas'!$M$16:$M$34,I240),"F","")</f>
        <v/>
      </c>
      <c r="J171" s="273" t="str">
        <f>IF(COUNTIF('cálculo horas'!$M$16:$M$34,J240),"F","")</f>
        <v/>
      </c>
      <c r="K171" s="273" t="str">
        <f>IF(COUNTIF('cálculo horas'!$M$16:$M$34,K240),"F","")</f>
        <v/>
      </c>
      <c r="L171" s="273" t="str">
        <f>IF(COUNTIF('cálculo horas'!$M$16:$M$34,L240),"F","")</f>
        <v/>
      </c>
      <c r="M171" s="273" t="str">
        <f>IF(COUNTIF('cálculo horas'!$M$16:$M$34,M240),"F","")</f>
        <v/>
      </c>
      <c r="N171" s="273" t="str">
        <f>IF(COUNTIF('cálculo horas'!$M$16:$M$34,N240),"F","")</f>
        <v/>
      </c>
      <c r="O171" s="273" t="str">
        <f>IF(COUNTIF('cálculo horas'!$M$16:$M$34,O240),"F","")</f>
        <v/>
      </c>
      <c r="P171" s="273" t="str">
        <f>IF(COUNTIF('cálculo horas'!$M$16:$M$34,P240),"F","")</f>
        <v/>
      </c>
      <c r="Q171" s="273" t="str">
        <f>IF(COUNTIF('cálculo horas'!$M$16:$M$34,Q240),"F","")</f>
        <v/>
      </c>
      <c r="R171" s="273" t="str">
        <f>IF(COUNTIF('cálculo horas'!$M$16:$M$34,R240),"F","")</f>
        <v/>
      </c>
      <c r="S171" s="273" t="str">
        <f>IF(COUNTIF('cálculo horas'!$M$16:$M$34,S240),"F","")</f>
        <v/>
      </c>
      <c r="T171" s="273" t="str">
        <f>IF(COUNTIF('cálculo horas'!$M$16:$M$34,T240),"F","")</f>
        <v/>
      </c>
      <c r="U171" s="273" t="str">
        <f>IF(COUNTIF('cálculo horas'!$M$16:$M$34,U240),"F","")</f>
        <v/>
      </c>
      <c r="V171" s="273" t="str">
        <f>IF(COUNTIF('cálculo horas'!$M$16:$M$34,V240),"F","")</f>
        <v/>
      </c>
      <c r="W171" s="273" t="str">
        <f>IF(COUNTIF('cálculo horas'!$M$16:$M$34,W240),"F","")</f>
        <v/>
      </c>
      <c r="X171" s="273" t="str">
        <f>IF(COUNTIF('cálculo horas'!$M$16:$M$34,X240),"F","")</f>
        <v/>
      </c>
      <c r="Y171" s="273" t="str">
        <f>IF(COUNTIF('cálculo horas'!$M$16:$M$34,Y240),"F","")</f>
        <v/>
      </c>
      <c r="Z171" s="273" t="str">
        <f>IF(COUNTIF('cálculo horas'!$M$16:$M$34,Z240),"F","")</f>
        <v/>
      </c>
      <c r="AA171" s="273" t="str">
        <f>IF(COUNTIF('cálculo horas'!$M$16:$M$34,AA240),"F","")</f>
        <v/>
      </c>
      <c r="AB171" s="273" t="str">
        <f>IF(COUNTIF('cálculo horas'!$M$16:$M$34,AB240),"F","")</f>
        <v/>
      </c>
      <c r="AC171" s="273" t="str">
        <f>IF(COUNTIF('cálculo horas'!$M$16:$M$34,AC240),"F","")</f>
        <v/>
      </c>
      <c r="AD171" s="273" t="str">
        <f>IF(COUNTIF('cálculo horas'!$M$16:$M$34,AD240),"F","")</f>
        <v/>
      </c>
      <c r="AE171" s="273" t="str">
        <f>IF(COUNTIF('cálculo horas'!$M$16:$M$34,AE240),"F","")</f>
        <v/>
      </c>
      <c r="AF171" s="273" t="str">
        <f>IF(COUNTIF('cálculo horas'!$M$16:$M$34,AF240),"F","")</f>
        <v/>
      </c>
      <c r="AG171" s="172" t="str">
        <f>IF(COUNTIF('cálculo horas'!$M$16:$M$34,AG240),"F","")</f>
        <v/>
      </c>
    </row>
    <row r="172" spans="2:33" ht="12">
      <c r="B172" s="253" t="s">
        <v>165</v>
      </c>
      <c r="C172" s="274" t="str">
        <f>IF(OR(AND(C240&gt;='cálculo horas'!$M$14,C240&lt;='cálculo horas'!$M$15),AND(C240&gt;='cálculo horas'!$M$12,C240&lt;='cálculo horas'!$M$13)),"VAC","")</f>
        <v/>
      </c>
      <c r="D172" s="274" t="str">
        <f>IF(OR(AND(D240&gt;='cálculo horas'!$M$14,D240&lt;='cálculo horas'!$M$15),AND(D240&gt;='cálculo horas'!$M$12,D240&lt;='cálculo horas'!$M$13)),"VAC","")</f>
        <v/>
      </c>
      <c r="E172" s="274" t="str">
        <f>IF(OR(AND(E240&gt;='cálculo horas'!$M$14,E240&lt;='cálculo horas'!$M$15),AND(E240&gt;='cálculo horas'!$M$12,E240&lt;='cálculo horas'!$M$13)),"VAC","")</f>
        <v/>
      </c>
      <c r="F172" s="274" t="str">
        <f>IF(OR(AND(F240&gt;='cálculo horas'!$M$14,F240&lt;='cálculo horas'!$M$15),AND(F240&gt;='cálculo horas'!$M$12,F240&lt;='cálculo horas'!$M$13)),"VAC","")</f>
        <v/>
      </c>
      <c r="G172" s="274" t="str">
        <f>IF(OR(AND(G240&gt;='cálculo horas'!$M$14,G240&lt;='cálculo horas'!$M$15),AND(G240&gt;='cálculo horas'!$M$12,G240&lt;='cálculo horas'!$M$13)),"VAC","")</f>
        <v/>
      </c>
      <c r="H172" s="274" t="str">
        <f>IF(OR(AND(H240&gt;='cálculo horas'!$M$14,H240&lt;='cálculo horas'!$M$15),AND(H240&gt;='cálculo horas'!$M$12,H240&lt;='cálculo horas'!$M$13)),"VAC","")</f>
        <v/>
      </c>
      <c r="I172" s="274" t="str">
        <f>IF(OR(AND(I240&gt;='cálculo horas'!$M$14,I240&lt;='cálculo horas'!$M$15),AND(I240&gt;='cálculo horas'!$M$12,I240&lt;='cálculo horas'!$M$13)),"VAC","")</f>
        <v/>
      </c>
      <c r="J172" s="274" t="str">
        <f>IF(OR(AND(J240&gt;='cálculo horas'!$M$14,J240&lt;='cálculo horas'!$M$15),AND(J240&gt;='cálculo horas'!$M$12,J240&lt;='cálculo horas'!$M$13)),"VAC","")</f>
        <v/>
      </c>
      <c r="K172" s="274" t="str">
        <f>IF(OR(AND(K240&gt;='cálculo horas'!$M$14,K240&lt;='cálculo horas'!$M$15),AND(K240&gt;='cálculo horas'!$M$12,K240&lt;='cálculo horas'!$M$13)),"VAC","")</f>
        <v/>
      </c>
      <c r="L172" s="274" t="str">
        <f>IF(OR(AND(L240&gt;='cálculo horas'!$M$14,L240&lt;='cálculo horas'!$M$15),AND(L240&gt;='cálculo horas'!$M$12,L240&lt;='cálculo horas'!$M$13)),"VAC","")</f>
        <v/>
      </c>
      <c r="M172" s="274" t="str">
        <f>IF(OR(AND(M240&gt;='cálculo horas'!$M$14,M240&lt;='cálculo horas'!$M$15),AND(M240&gt;='cálculo horas'!$M$12,M240&lt;='cálculo horas'!$M$13)),"VAC","")</f>
        <v/>
      </c>
      <c r="N172" s="274" t="str">
        <f>IF(OR(AND(N240&gt;='cálculo horas'!$M$14,N240&lt;='cálculo horas'!$M$15),AND(N240&gt;='cálculo horas'!$M$12,N240&lt;='cálculo horas'!$M$13)),"VAC","")</f>
        <v/>
      </c>
      <c r="O172" s="274" t="str">
        <f>IF(OR(AND(O240&gt;='cálculo horas'!$M$14,O240&lt;='cálculo horas'!$M$15),AND(O240&gt;='cálculo horas'!$M$12,O240&lt;='cálculo horas'!$M$13)),"VAC","")</f>
        <v/>
      </c>
      <c r="P172" s="274" t="str">
        <f>IF(OR(AND(P240&gt;='cálculo horas'!$M$14,P240&lt;='cálculo horas'!$M$15),AND(P240&gt;='cálculo horas'!$M$12,P240&lt;='cálculo horas'!$M$13)),"VAC","")</f>
        <v/>
      </c>
      <c r="Q172" s="274" t="str">
        <f>IF(OR(AND(Q240&gt;='cálculo horas'!$M$14,Q240&lt;='cálculo horas'!$M$15),AND(Q240&gt;='cálculo horas'!$M$12,Q240&lt;='cálculo horas'!$M$13)),"VAC","")</f>
        <v/>
      </c>
      <c r="R172" s="274" t="str">
        <f>IF(OR(AND(R240&gt;='cálculo horas'!$M$14,R240&lt;='cálculo horas'!$M$15),AND(R240&gt;='cálculo horas'!$M$12,R240&lt;='cálculo horas'!$M$13)),"VAC","")</f>
        <v/>
      </c>
      <c r="S172" s="274" t="str">
        <f>IF(OR(AND(S240&gt;='cálculo horas'!$M$14,S240&lt;='cálculo horas'!$M$15),AND(S240&gt;='cálculo horas'!$M$12,S240&lt;='cálculo horas'!$M$13)),"VAC","")</f>
        <v/>
      </c>
      <c r="T172" s="274" t="str">
        <f>IF(OR(AND(T240&gt;='cálculo horas'!$M$14,T240&lt;='cálculo horas'!$M$15),AND(T240&gt;='cálculo horas'!$M$12,T240&lt;='cálculo horas'!$M$13)),"VAC","")</f>
        <v/>
      </c>
      <c r="U172" s="274" t="str">
        <f>IF(OR(AND(U240&gt;='cálculo horas'!$M$14,U240&lt;='cálculo horas'!$M$15),AND(U240&gt;='cálculo horas'!$M$12,U240&lt;='cálculo horas'!$M$13)),"VAC","")</f>
        <v/>
      </c>
      <c r="V172" s="274" t="str">
        <f>IF(OR(AND(V240&gt;='cálculo horas'!$M$14,V240&lt;='cálculo horas'!$M$15),AND(V240&gt;='cálculo horas'!$M$12,V240&lt;='cálculo horas'!$M$13)),"VAC","")</f>
        <v/>
      </c>
      <c r="W172" s="274" t="str">
        <f>IF(OR(AND(W240&gt;='cálculo horas'!$M$14,W240&lt;='cálculo horas'!$M$15),AND(W240&gt;='cálculo horas'!$M$12,W240&lt;='cálculo horas'!$M$13)),"VAC","")</f>
        <v/>
      </c>
      <c r="X172" s="274" t="str">
        <f>IF(OR(AND(X240&gt;='cálculo horas'!$M$14,X240&lt;='cálculo horas'!$M$15),AND(X240&gt;='cálculo horas'!$M$12,X240&lt;='cálculo horas'!$M$13)),"VAC","")</f>
        <v/>
      </c>
      <c r="Y172" s="274" t="str">
        <f>IF(OR(AND(Y240&gt;='cálculo horas'!$M$14,Y240&lt;='cálculo horas'!$M$15),AND(Y240&gt;='cálculo horas'!$M$12,Y240&lt;='cálculo horas'!$M$13)),"VAC","")</f>
        <v/>
      </c>
      <c r="Z172" s="274" t="str">
        <f>IF(OR(AND(Z240&gt;='cálculo horas'!$M$14,Z240&lt;='cálculo horas'!$M$15),AND(Z240&gt;='cálculo horas'!$M$12,Z240&lt;='cálculo horas'!$M$13)),"VAC","")</f>
        <v/>
      </c>
      <c r="AA172" s="274" t="str">
        <f>IF(OR(AND(AA240&gt;='cálculo horas'!$M$14,AA240&lt;='cálculo horas'!$M$15),AND(AA240&gt;='cálculo horas'!$M$12,AA240&lt;='cálculo horas'!$M$13)),"VAC","")</f>
        <v/>
      </c>
      <c r="AB172" s="274" t="str">
        <f>IF(OR(AND(AB240&gt;='cálculo horas'!$M$14,AB240&lt;='cálculo horas'!$M$15),AND(AB240&gt;='cálculo horas'!$M$12,AB240&lt;='cálculo horas'!$M$13)),"VAC","")</f>
        <v/>
      </c>
      <c r="AC172" s="274" t="str">
        <f>IF(OR(AND(AC240&gt;='cálculo horas'!$M$14,AC240&lt;='cálculo horas'!$M$15),AND(AC240&gt;='cálculo horas'!$M$12,AC240&lt;='cálculo horas'!$M$13)),"VAC","")</f>
        <v/>
      </c>
      <c r="AD172" s="274" t="str">
        <f>IF(OR(AND(AD240&gt;='cálculo horas'!$M$14,AD240&lt;='cálculo horas'!$M$15),AND(AD240&gt;='cálculo horas'!$M$12,AD240&lt;='cálculo horas'!$M$13)),"VAC","")</f>
        <v/>
      </c>
      <c r="AE172" s="274" t="str">
        <f>IF(OR(AND(AE240&gt;='cálculo horas'!$M$14,AE240&lt;='cálculo horas'!$M$15),AND(AE240&gt;='cálculo horas'!$M$12,AE240&lt;='cálculo horas'!$M$13)),"VAC","")</f>
        <v/>
      </c>
      <c r="AF172" s="274" t="str">
        <f>IF(OR(AND(AF240&gt;='cálculo horas'!$M$14,AF240&lt;='cálculo horas'!$M$15),AND(AF240&gt;='cálculo horas'!$M$12,AF240&lt;='cálculo horas'!$M$13)),"VAC","")</f>
        <v/>
      </c>
      <c r="AG172" s="170" t="str">
        <f>IF(OR(AND(AG240&gt;='cálculo horas'!$M$14,AG240&lt;='cálculo horas'!$M$15),AND(AG240&gt;='cálculo horas'!$M$12,AG240&lt;='cálculo horas'!$M$13)),"VAC","")</f>
        <v/>
      </c>
    </row>
    <row r="173" spans="2:33" ht="12">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166"/>
    </row>
    <row r="174" spans="2:33" ht="12">
      <c r="B174" s="253" t="str">
        <f t="shared" ref="B174" si="106">B244</f>
        <v>JUNIO</v>
      </c>
      <c r="C174" s="253" t="str">
        <f t="shared" ref="C174:AG174" si="107">C246 &amp;" " &amp; C244</f>
        <v>L 1</v>
      </c>
      <c r="D174" s="253" t="str">
        <f t="shared" si="107"/>
        <v>M 2</v>
      </c>
      <c r="E174" s="253" t="str">
        <f t="shared" si="107"/>
        <v>X 3</v>
      </c>
      <c r="F174" s="253" t="str">
        <f t="shared" si="107"/>
        <v>J 4</v>
      </c>
      <c r="G174" s="253" t="str">
        <f t="shared" si="107"/>
        <v>V 5</v>
      </c>
      <c r="H174" s="253" t="str">
        <f t="shared" si="107"/>
        <v>S 6</v>
      </c>
      <c r="I174" s="253" t="str">
        <f t="shared" si="107"/>
        <v>D 7</v>
      </c>
      <c r="J174" s="253" t="str">
        <f t="shared" si="107"/>
        <v>L 8</v>
      </c>
      <c r="K174" s="253" t="str">
        <f t="shared" si="107"/>
        <v>M 9</v>
      </c>
      <c r="L174" s="253" t="str">
        <f t="shared" si="107"/>
        <v>X 10</v>
      </c>
      <c r="M174" s="253" t="str">
        <f t="shared" si="107"/>
        <v>J 11</v>
      </c>
      <c r="N174" s="253" t="str">
        <f t="shared" si="107"/>
        <v>V 12</v>
      </c>
      <c r="O174" s="253" t="str">
        <f t="shared" si="107"/>
        <v>S 13</v>
      </c>
      <c r="P174" s="253" t="str">
        <f t="shared" si="107"/>
        <v>D 14</v>
      </c>
      <c r="Q174" s="253" t="str">
        <f t="shared" si="107"/>
        <v>L 15</v>
      </c>
      <c r="R174" s="253" t="str">
        <f t="shared" si="107"/>
        <v>M 16</v>
      </c>
      <c r="S174" s="253" t="str">
        <f t="shared" si="107"/>
        <v>X 17</v>
      </c>
      <c r="T174" s="253" t="str">
        <f t="shared" si="107"/>
        <v>J 18</v>
      </c>
      <c r="U174" s="253" t="str">
        <f t="shared" si="107"/>
        <v>V 19</v>
      </c>
      <c r="V174" s="253" t="str">
        <f t="shared" si="107"/>
        <v>S 20</v>
      </c>
      <c r="W174" s="253" t="str">
        <f t="shared" si="107"/>
        <v>D 21</v>
      </c>
      <c r="X174" s="253" t="str">
        <f t="shared" si="107"/>
        <v>L 22</v>
      </c>
      <c r="Y174" s="253" t="str">
        <f t="shared" si="107"/>
        <v>M 23</v>
      </c>
      <c r="Z174" s="253" t="str">
        <f t="shared" si="107"/>
        <v>X 24</v>
      </c>
      <c r="AA174" s="253" t="str">
        <f t="shared" si="107"/>
        <v>J 25</v>
      </c>
      <c r="AB174" s="253" t="str">
        <f t="shared" si="107"/>
        <v>V 26</v>
      </c>
      <c r="AC174" s="253" t="str">
        <f t="shared" si="107"/>
        <v>S 27</v>
      </c>
      <c r="AD174" s="253" t="str">
        <f t="shared" si="107"/>
        <v>D 28</v>
      </c>
      <c r="AE174" s="253" t="str">
        <f t="shared" si="107"/>
        <v>L 29</v>
      </c>
      <c r="AF174" s="253" t="str">
        <f t="shared" si="107"/>
        <v>M 30</v>
      </c>
      <c r="AG174" s="166" t="str">
        <f t="shared" si="107"/>
        <v xml:space="preserve"> </v>
      </c>
    </row>
    <row r="175" spans="2:33" ht="13.5" customHeight="1">
      <c r="B175" s="253" t="s">
        <v>163</v>
      </c>
      <c r="C175" s="272" t="str">
        <f>IF(OR(C246="s",C246="d"),"",IF(AND(C245&gt;='cálculo horas'!$M$8,C245&lt;='cálculo horas'!$M$9),"1",IF(AND(C245&gt;'cálculo horas'!$M$9,C245&lt;='cálculo horas'!$M$10),"2",IF(AND(C245&gt;'cálculo horas'!$M$10,C245&lt;='cálculo horas'!$M$11),"3",""))))</f>
        <v/>
      </c>
      <c r="D175" s="272" t="str">
        <f>IF(OR(D246="s",D246="d"),"",IF(AND(D245&gt;='cálculo horas'!$M$8,D245&lt;='cálculo horas'!$M$9),"1",IF(AND(D245&gt;'cálculo horas'!$M$9,D245&lt;='cálculo horas'!$M$10),"2",IF(AND(D245&gt;'cálculo horas'!$M$10,D245&lt;='cálculo horas'!$M$11),"3",""))))</f>
        <v/>
      </c>
      <c r="E175" s="272" t="str">
        <f>IF(OR(E246="s",E246="d"),"",IF(AND(E245&gt;='cálculo horas'!$M$8,E245&lt;='cálculo horas'!$M$9),"1",IF(AND(E245&gt;'cálculo horas'!$M$9,E245&lt;='cálculo horas'!$M$10),"2",IF(AND(E245&gt;'cálculo horas'!$M$10,E245&lt;='cálculo horas'!$M$11),"3",""))))</f>
        <v/>
      </c>
      <c r="F175" s="272" t="str">
        <f>IF(OR(F246="s",F246="d"),"",IF(AND(F245&gt;='cálculo horas'!$M$8,F245&lt;='cálculo horas'!$M$9),"1",IF(AND(F245&gt;'cálculo horas'!$M$9,F245&lt;='cálculo horas'!$M$10),"2",IF(AND(F245&gt;'cálculo horas'!$M$10,F245&lt;='cálculo horas'!$M$11),"3",""))))</f>
        <v/>
      </c>
      <c r="G175" s="272" t="str">
        <f>IF(OR(G246="s",G246="d"),"",IF(AND(G245&gt;='cálculo horas'!$M$8,G245&lt;='cálculo horas'!$M$9),"1",IF(AND(G245&gt;'cálculo horas'!$M$9,G245&lt;='cálculo horas'!$M$10),"2",IF(AND(G245&gt;'cálculo horas'!$M$10,G245&lt;='cálculo horas'!$M$11),"3",""))))</f>
        <v/>
      </c>
      <c r="H175" s="272" t="str">
        <f>IF(OR(H246="s",H246="d"),"",IF(AND(H245&gt;='cálculo horas'!$M$8,H245&lt;='cálculo horas'!$M$9),"1",IF(AND(H245&gt;'cálculo horas'!$M$9,H245&lt;='cálculo horas'!$M$10),"2",IF(AND(H245&gt;'cálculo horas'!$M$10,H245&lt;='cálculo horas'!$M$11),"3",""))))</f>
        <v/>
      </c>
      <c r="I175" s="272" t="str">
        <f>IF(OR(I246="s",I246="d"),"",IF(AND(I245&gt;='cálculo horas'!$M$8,I245&lt;='cálculo horas'!$M$9),"1",IF(AND(I245&gt;'cálculo horas'!$M$9,I245&lt;='cálculo horas'!$M$10),"2",IF(AND(I245&gt;'cálculo horas'!$M$10,I245&lt;='cálculo horas'!$M$11),"3",""))))</f>
        <v/>
      </c>
      <c r="J175" s="272" t="str">
        <f>IF(OR(J246="s",J246="d"),"",IF(AND(J245&gt;='cálculo horas'!$M$8,J245&lt;='cálculo horas'!$M$9),"1",IF(AND(J245&gt;'cálculo horas'!$M$9,J245&lt;='cálculo horas'!$M$10),"2",IF(AND(J245&gt;'cálculo horas'!$M$10,J245&lt;='cálculo horas'!$M$11),"3",""))))</f>
        <v/>
      </c>
      <c r="K175" s="272" t="str">
        <f>IF(OR(K246="s",K246="d"),"",IF(AND(K245&gt;='cálculo horas'!$M$8,K245&lt;='cálculo horas'!$M$9),"1",IF(AND(K245&gt;'cálculo horas'!$M$9,K245&lt;='cálculo horas'!$M$10),"2",IF(AND(K245&gt;'cálculo horas'!$M$10,K245&lt;='cálculo horas'!$M$11),"3",""))))</f>
        <v/>
      </c>
      <c r="L175" s="272" t="str">
        <f>IF(OR(L246="s",L246="d"),"",IF(AND(L245&gt;='cálculo horas'!$M$8,L245&lt;='cálculo horas'!$M$9),"1",IF(AND(L245&gt;'cálculo horas'!$M$9,L245&lt;='cálculo horas'!$M$10),"2",IF(AND(L245&gt;'cálculo horas'!$M$10,L245&lt;='cálculo horas'!$M$11),"3",""))))</f>
        <v/>
      </c>
      <c r="M175" s="272" t="str">
        <f>IF(OR(M246="s",M246="d"),"",IF(AND(M245&gt;='cálculo horas'!$M$8,M245&lt;='cálculo horas'!$M$9),"1",IF(AND(M245&gt;'cálculo horas'!$M$9,M245&lt;='cálculo horas'!$M$10),"2",IF(AND(M245&gt;'cálculo horas'!$M$10,M245&lt;='cálculo horas'!$M$11),"3",""))))</f>
        <v/>
      </c>
      <c r="N175" s="272" t="str">
        <f>IF(OR(N246="s",N246="d"),"",IF(AND(N245&gt;='cálculo horas'!$M$8,N245&lt;='cálculo horas'!$M$9),"1",IF(AND(N245&gt;'cálculo horas'!$M$9,N245&lt;='cálculo horas'!$M$10),"2",IF(AND(N245&gt;'cálculo horas'!$M$10,N245&lt;='cálculo horas'!$M$11),"3",""))))</f>
        <v/>
      </c>
      <c r="O175" s="272" t="str">
        <f>IF(OR(O246="s",O246="d"),"",IF(AND(O245&gt;='cálculo horas'!$M$8,O245&lt;='cálculo horas'!$M$9),"1",IF(AND(O245&gt;'cálculo horas'!$M$9,O245&lt;='cálculo horas'!$M$10),"2",IF(AND(O245&gt;'cálculo horas'!$M$10,O245&lt;='cálculo horas'!$M$11),"3",""))))</f>
        <v/>
      </c>
      <c r="P175" s="272" t="str">
        <f>IF(OR(P246="s",P246="d"),"",IF(AND(P245&gt;='cálculo horas'!$M$8,P245&lt;='cálculo horas'!$M$9),"1",IF(AND(P245&gt;'cálculo horas'!$M$9,P245&lt;='cálculo horas'!$M$10),"2",IF(AND(P245&gt;'cálculo horas'!$M$10,P245&lt;='cálculo horas'!$M$11),"3",""))))</f>
        <v/>
      </c>
      <c r="Q175" s="272" t="str">
        <f>IF(OR(Q246="s",Q246="d"),"",IF(AND(Q245&gt;='cálculo horas'!$M$8,Q245&lt;='cálculo horas'!$M$9),"1",IF(AND(Q245&gt;'cálculo horas'!$M$9,Q245&lt;='cálculo horas'!$M$10),"2",IF(AND(Q245&gt;'cálculo horas'!$M$10,Q245&lt;='cálculo horas'!$M$11),"3",""))))</f>
        <v/>
      </c>
      <c r="R175" s="272" t="str">
        <f>IF(OR(R246="s",R246="d"),"",IF(AND(R245&gt;='cálculo horas'!$M$8,R245&lt;='cálculo horas'!$M$9),"1",IF(AND(R245&gt;'cálculo horas'!$M$9,R245&lt;='cálculo horas'!$M$10),"2",IF(AND(R245&gt;'cálculo horas'!$M$10,R245&lt;='cálculo horas'!$M$11),"3",""))))</f>
        <v/>
      </c>
      <c r="S175" s="272" t="str">
        <f>IF(OR(S246="s",S246="d"),"",IF(AND(S245&gt;='cálculo horas'!$M$8,S245&lt;='cálculo horas'!$M$9),"1",IF(AND(S245&gt;'cálculo horas'!$M$9,S245&lt;='cálculo horas'!$M$10),"2",IF(AND(S245&gt;'cálculo horas'!$M$10,S245&lt;='cálculo horas'!$M$11),"3",""))))</f>
        <v/>
      </c>
      <c r="T175" s="272" t="str">
        <f>IF(OR(T246="s",T246="d"),"",IF(AND(T245&gt;='cálculo horas'!$M$8,T245&lt;='cálculo horas'!$M$9),"1",IF(AND(T245&gt;'cálculo horas'!$M$9,T245&lt;='cálculo horas'!$M$10),"2",IF(AND(T245&gt;'cálculo horas'!$M$10,T245&lt;='cálculo horas'!$M$11),"3",""))))</f>
        <v/>
      </c>
      <c r="U175" s="272" t="str">
        <f>IF(OR(U246="s",U246="d"),"",IF(AND(U245&gt;='cálculo horas'!$M$8,U245&lt;='cálculo horas'!$M$9),"1",IF(AND(U245&gt;'cálculo horas'!$M$9,U245&lt;='cálculo horas'!$M$10),"2",IF(AND(U245&gt;'cálculo horas'!$M$10,U245&lt;='cálculo horas'!$M$11),"3",""))))</f>
        <v/>
      </c>
      <c r="V175" s="272" t="str">
        <f>IF(OR(V246="s",V246="d"),"",IF(AND(V245&gt;='cálculo horas'!$M$8,V245&lt;='cálculo horas'!$M$9),"1",IF(AND(V245&gt;'cálculo horas'!$M$9,V245&lt;='cálculo horas'!$M$10),"2",IF(AND(V245&gt;'cálculo horas'!$M$10,V245&lt;='cálculo horas'!$M$11),"3",""))))</f>
        <v/>
      </c>
      <c r="W175" s="272" t="str">
        <f>IF(OR(W246="s",W246="d"),"",IF(AND(W245&gt;='cálculo horas'!$M$8,W245&lt;='cálculo horas'!$M$9),"1",IF(AND(W245&gt;'cálculo horas'!$M$9,W245&lt;='cálculo horas'!$M$10),"2",IF(AND(W245&gt;'cálculo horas'!$M$10,W245&lt;='cálculo horas'!$M$11),"3",""))))</f>
        <v/>
      </c>
      <c r="X175" s="272" t="str">
        <f>IF(OR(X246="s",X246="d"),"",IF(AND(X245&gt;='cálculo horas'!$M$8,X245&lt;='cálculo horas'!$M$9),"1",IF(AND(X245&gt;'cálculo horas'!$M$9,X245&lt;='cálculo horas'!$M$10),"2",IF(AND(X245&gt;'cálculo horas'!$M$10,X245&lt;='cálculo horas'!$M$11),"3",""))))</f>
        <v/>
      </c>
      <c r="Y175" s="272" t="str">
        <f>IF(OR(Y246="s",Y246="d"),"",IF(AND(Y245&gt;='cálculo horas'!$M$8,Y245&lt;='cálculo horas'!$M$9),"1",IF(AND(Y245&gt;'cálculo horas'!$M$9,Y245&lt;='cálculo horas'!$M$10),"2",IF(AND(Y245&gt;'cálculo horas'!$M$10,Y245&lt;='cálculo horas'!$M$11),"3",""))))</f>
        <v/>
      </c>
      <c r="Z175" s="272" t="str">
        <f>IF(OR(Z246="s",Z246="d"),"",IF(AND(Z245&gt;='cálculo horas'!$M$8,Z245&lt;='cálculo horas'!$M$9),"1",IF(AND(Z245&gt;'cálculo horas'!$M$9,Z245&lt;='cálculo horas'!$M$10),"2",IF(AND(Z245&gt;'cálculo horas'!$M$10,Z245&lt;='cálculo horas'!$M$11),"3",""))))</f>
        <v/>
      </c>
      <c r="AA175" s="272" t="str">
        <f>IF(OR(AA246="s",AA246="d"),"",IF(AND(AA245&gt;='cálculo horas'!$M$8,AA245&lt;='cálculo horas'!$M$9),"1",IF(AND(AA245&gt;'cálculo horas'!$M$9,AA245&lt;='cálculo horas'!$M$10),"2",IF(AND(AA245&gt;'cálculo horas'!$M$10,AA245&lt;='cálculo horas'!$M$11),"3",""))))</f>
        <v/>
      </c>
      <c r="AB175" s="272" t="str">
        <f>IF(OR(AB246="s",AB246="d"),"",IF(AND(AB245&gt;='cálculo horas'!$M$8,AB245&lt;='cálculo horas'!$M$9),"1",IF(AND(AB245&gt;'cálculo horas'!$M$9,AB245&lt;='cálculo horas'!$M$10),"2",IF(AND(AB245&gt;'cálculo horas'!$M$10,AB245&lt;='cálculo horas'!$M$11),"3",""))))</f>
        <v/>
      </c>
      <c r="AC175" s="272" t="str">
        <f>IF(OR(AC246="s",AC246="d"),"",IF(AND(AC245&gt;='cálculo horas'!$M$8,AC245&lt;='cálculo horas'!$M$9),"1",IF(AND(AC245&gt;'cálculo horas'!$M$9,AC245&lt;='cálculo horas'!$M$10),"2",IF(AND(AC245&gt;'cálculo horas'!$M$10,AC245&lt;='cálculo horas'!$M$11),"3",""))))</f>
        <v/>
      </c>
      <c r="AD175" s="272" t="str">
        <f>IF(OR(AD246="s",AD246="d"),"",IF(AND(AD245&gt;='cálculo horas'!$M$8,AD245&lt;='cálculo horas'!$M$9),"1",IF(AND(AD245&gt;'cálculo horas'!$M$9,AD245&lt;='cálculo horas'!$M$10),"2",IF(AND(AD245&gt;'cálculo horas'!$M$10,AD245&lt;='cálculo horas'!$M$11),"3",""))))</f>
        <v/>
      </c>
      <c r="AE175" s="272" t="str">
        <f>IF(OR(AE246="s",AE246="d"),"",IF(AND(AE245&gt;='cálculo horas'!$M$8,AE245&lt;='cálculo horas'!$M$9),"1",IF(AND(AE245&gt;'cálculo horas'!$M$9,AE245&lt;='cálculo horas'!$M$10),"2",IF(AND(AE245&gt;'cálculo horas'!$M$10,AE245&lt;='cálculo horas'!$M$11),"3",""))))</f>
        <v/>
      </c>
      <c r="AF175" s="272" t="str">
        <f>IF(OR(AF246="s",AF246="d"),"",IF(AND(AF245&gt;='cálculo horas'!$M$8,AF245&lt;='cálculo horas'!$M$9),"1",IF(AND(AF245&gt;'cálculo horas'!$M$9,AF245&lt;='cálculo horas'!$M$10),"2",IF(AND(AF245&gt;'cálculo horas'!$M$10,AF245&lt;='cálculo horas'!$M$11),"3",""))))</f>
        <v/>
      </c>
      <c r="AG175" s="171" t="str">
        <f>IF(OR(AG246="s",AG246="d"),"",IF(AND(AG245&gt;='cálculo horas'!$M$8,AG245&lt;='cálculo horas'!$M$9),"1",IF(AND(AG245&gt;'cálculo horas'!$M$9,AG245&lt;='cálculo horas'!$M$10),"2",IF(AND(AG245&gt;'cálculo horas'!$M$10,AG245&lt;='cálculo horas'!$M$11),"3",""))))</f>
        <v/>
      </c>
    </row>
    <row r="176" spans="2:33" ht="13.5" customHeight="1">
      <c r="B176" s="253" t="s">
        <v>164</v>
      </c>
      <c r="C176" s="273" t="str">
        <f>IF(COUNTIF('cálculo horas'!$M$16:$M$34,C245),"F","")</f>
        <v/>
      </c>
      <c r="D176" s="273" t="str">
        <f>IF(COUNTIF('cálculo horas'!$M$16:$M$34,D245),"F","")</f>
        <v/>
      </c>
      <c r="E176" s="273" t="str">
        <f>IF(COUNTIF('cálculo horas'!$M$16:$M$34,E245),"F","")</f>
        <v/>
      </c>
      <c r="F176" s="273" t="str">
        <f>IF(COUNTIF('cálculo horas'!$M$16:$M$34,F245),"F","")</f>
        <v/>
      </c>
      <c r="G176" s="273" t="str">
        <f>IF(COUNTIF('cálculo horas'!$M$16:$M$34,G245),"F","")</f>
        <v/>
      </c>
      <c r="H176" s="273" t="str">
        <f>IF(COUNTIF('cálculo horas'!$M$16:$M$34,H245),"F","")</f>
        <v/>
      </c>
      <c r="I176" s="273" t="str">
        <f>IF(COUNTIF('cálculo horas'!$M$16:$M$34,I245),"F","")</f>
        <v/>
      </c>
      <c r="J176" s="273" t="str">
        <f>IF(COUNTIF('cálculo horas'!$M$16:$M$34,J245),"F","")</f>
        <v/>
      </c>
      <c r="K176" s="273" t="str">
        <f>IF(COUNTIF('cálculo horas'!$M$16:$M$34,K245),"F","")</f>
        <v/>
      </c>
      <c r="L176" s="273" t="str">
        <f>IF(COUNTIF('cálculo horas'!$M$16:$M$34,L245),"F","")</f>
        <v/>
      </c>
      <c r="M176" s="273" t="str">
        <f>IF(COUNTIF('cálculo horas'!$M$16:$M$34,M245),"F","")</f>
        <v/>
      </c>
      <c r="N176" s="273" t="str">
        <f>IF(COUNTIF('cálculo horas'!$M$16:$M$34,N245),"F","")</f>
        <v>F</v>
      </c>
      <c r="O176" s="273" t="str">
        <f>IF(COUNTIF('cálculo horas'!$M$16:$M$34,O245),"F","")</f>
        <v/>
      </c>
      <c r="P176" s="273" t="str">
        <f>IF(COUNTIF('cálculo horas'!$M$16:$M$34,P245),"F","")</f>
        <v/>
      </c>
      <c r="Q176" s="273" t="str">
        <f>IF(COUNTIF('cálculo horas'!$M$16:$M$34,Q245),"F","")</f>
        <v/>
      </c>
      <c r="R176" s="273" t="str">
        <f>IF(COUNTIF('cálculo horas'!$M$16:$M$34,R245),"F","")</f>
        <v/>
      </c>
      <c r="S176" s="273" t="str">
        <f>IF(COUNTIF('cálculo horas'!$M$16:$M$34,S245),"F","")</f>
        <v/>
      </c>
      <c r="T176" s="273" t="str">
        <f>IF(COUNTIF('cálculo horas'!$M$16:$M$34,T245),"F","")</f>
        <v/>
      </c>
      <c r="U176" s="273" t="str">
        <f>IF(COUNTIF('cálculo horas'!$M$16:$M$34,U245),"F","")</f>
        <v/>
      </c>
      <c r="V176" s="273" t="str">
        <f>IF(COUNTIF('cálculo horas'!$M$16:$M$34,V245),"F","")</f>
        <v/>
      </c>
      <c r="W176" s="273" t="str">
        <f>IF(COUNTIF('cálculo horas'!$M$16:$M$34,W245),"F","")</f>
        <v/>
      </c>
      <c r="X176" s="273" t="str">
        <f>IF(COUNTIF('cálculo horas'!$M$16:$M$34,X245),"F","")</f>
        <v/>
      </c>
      <c r="Y176" s="273" t="str">
        <f>IF(COUNTIF('cálculo horas'!$M$16:$M$34,Y245),"F","")</f>
        <v/>
      </c>
      <c r="Z176" s="273" t="str">
        <f>IF(COUNTIF('cálculo horas'!$M$16:$M$34,Z245),"F","")</f>
        <v/>
      </c>
      <c r="AA176" s="273" t="str">
        <f>IF(COUNTIF('cálculo horas'!$M$16:$M$34,AA245),"F","")</f>
        <v/>
      </c>
      <c r="AB176" s="273" t="str">
        <f>IF(COUNTIF('cálculo horas'!$M$16:$M$34,AB245),"F","")</f>
        <v/>
      </c>
      <c r="AC176" s="273" t="str">
        <f>IF(COUNTIF('cálculo horas'!$M$16:$M$34,AC245),"F","")</f>
        <v/>
      </c>
      <c r="AD176" s="273" t="str">
        <f>IF(COUNTIF('cálculo horas'!$M$16:$M$34,AD245),"F","")</f>
        <v/>
      </c>
      <c r="AE176" s="273" t="str">
        <f>IF(COUNTIF('cálculo horas'!$M$16:$M$34,AE245),"F","")</f>
        <v/>
      </c>
      <c r="AF176" s="273" t="str">
        <f>IF(COUNTIF('cálculo horas'!$M$16:$M$34,AF245),"F","")</f>
        <v/>
      </c>
      <c r="AG176" s="172" t="str">
        <f>IF(COUNTIF('cálculo horas'!$M$16:$M$34,AG245),"F","")</f>
        <v/>
      </c>
    </row>
    <row r="177" spans="2:33" ht="13.5" customHeight="1">
      <c r="B177" s="253" t="s">
        <v>165</v>
      </c>
      <c r="C177" s="274" t="str">
        <f>IF(OR(AND(C245&gt;='cálculo horas'!$M$14,C245&lt;='cálculo horas'!$M$15),AND(C245&gt;='cálculo horas'!$M$12,C245&lt;='cálculo horas'!$M$13)),"VAC","")</f>
        <v/>
      </c>
      <c r="D177" s="274" t="str">
        <f>IF(OR(AND(D245&gt;='cálculo horas'!$M$14,D245&lt;='cálculo horas'!$M$15),AND(D245&gt;='cálculo horas'!$M$12,D245&lt;='cálculo horas'!$M$13)),"VAC","")</f>
        <v/>
      </c>
      <c r="E177" s="274" t="str">
        <f>IF(OR(AND(E245&gt;='cálculo horas'!$M$14,E245&lt;='cálculo horas'!$M$15),AND(E245&gt;='cálculo horas'!$M$12,E245&lt;='cálculo horas'!$M$13)),"VAC","")</f>
        <v/>
      </c>
      <c r="F177" s="274" t="str">
        <f>IF(OR(AND(F245&gt;='cálculo horas'!$M$14,F245&lt;='cálculo horas'!$M$15),AND(F245&gt;='cálculo horas'!$M$12,F245&lt;='cálculo horas'!$M$13)),"VAC","")</f>
        <v/>
      </c>
      <c r="G177" s="274" t="str">
        <f>IF(OR(AND(G245&gt;='cálculo horas'!$M$14,G245&lt;='cálculo horas'!$M$15),AND(G245&gt;='cálculo horas'!$M$12,G245&lt;='cálculo horas'!$M$13)),"VAC","")</f>
        <v/>
      </c>
      <c r="H177" s="274" t="str">
        <f>IF(OR(AND(H245&gt;='cálculo horas'!$M$14,H245&lt;='cálculo horas'!$M$15),AND(H245&gt;='cálculo horas'!$M$12,H245&lt;='cálculo horas'!$M$13)),"VAC","")</f>
        <v/>
      </c>
      <c r="I177" s="274" t="str">
        <f>IF(OR(AND(I245&gt;='cálculo horas'!$M$14,I245&lt;='cálculo horas'!$M$15),AND(I245&gt;='cálculo horas'!$M$12,I245&lt;='cálculo horas'!$M$13)),"VAC","")</f>
        <v/>
      </c>
      <c r="J177" s="274" t="str">
        <f>IF(OR(AND(J245&gt;='cálculo horas'!$M$14,J245&lt;='cálculo horas'!$M$15),AND(J245&gt;='cálculo horas'!$M$12,J245&lt;='cálculo horas'!$M$13)),"VAC","")</f>
        <v/>
      </c>
      <c r="K177" s="274" t="str">
        <f>IF(OR(AND(K245&gt;='cálculo horas'!$M$14,K245&lt;='cálculo horas'!$M$15),AND(K245&gt;='cálculo horas'!$M$12,K245&lt;='cálculo horas'!$M$13)),"VAC","")</f>
        <v/>
      </c>
      <c r="L177" s="274" t="str">
        <f>IF(OR(AND(L245&gt;='cálculo horas'!$M$14,L245&lt;='cálculo horas'!$M$15),AND(L245&gt;='cálculo horas'!$M$12,L245&lt;='cálculo horas'!$M$13)),"VAC","")</f>
        <v/>
      </c>
      <c r="M177" s="274" t="str">
        <f>IF(OR(AND(M245&gt;='cálculo horas'!$M$14,M245&lt;='cálculo horas'!$M$15),AND(M245&gt;='cálculo horas'!$M$12,M245&lt;='cálculo horas'!$M$13)),"VAC","")</f>
        <v/>
      </c>
      <c r="N177" s="274" t="str">
        <f>IF(OR(AND(N245&gt;='cálculo horas'!$M$14,N245&lt;='cálculo horas'!$M$15),AND(N245&gt;='cálculo horas'!$M$12,N245&lt;='cálculo horas'!$M$13)),"VAC","")</f>
        <v/>
      </c>
      <c r="O177" s="274" t="str">
        <f>IF(OR(AND(O245&gt;='cálculo horas'!$M$14,O245&lt;='cálculo horas'!$M$15),AND(O245&gt;='cálculo horas'!$M$12,O245&lt;='cálculo horas'!$M$13)),"VAC","")</f>
        <v/>
      </c>
      <c r="P177" s="274" t="str">
        <f>IF(OR(AND(P245&gt;='cálculo horas'!$M$14,P245&lt;='cálculo horas'!$M$15),AND(P245&gt;='cálculo horas'!$M$12,P245&lt;='cálculo horas'!$M$13)),"VAC","")</f>
        <v/>
      </c>
      <c r="Q177" s="274" t="str">
        <f>IF(OR(AND(Q245&gt;='cálculo horas'!$M$14,Q245&lt;='cálculo horas'!$M$15),AND(Q245&gt;='cálculo horas'!$M$12,Q245&lt;='cálculo horas'!$M$13)),"VAC","")</f>
        <v/>
      </c>
      <c r="R177" s="274" t="str">
        <f>IF(OR(AND(R245&gt;='cálculo horas'!$M$14,R245&lt;='cálculo horas'!$M$15),AND(R245&gt;='cálculo horas'!$M$12,R245&lt;='cálculo horas'!$M$13)),"VAC","")</f>
        <v/>
      </c>
      <c r="S177" s="274" t="str">
        <f>IF(OR(AND(S245&gt;='cálculo horas'!$M$14,S245&lt;='cálculo horas'!$M$15),AND(S245&gt;='cálculo horas'!$M$12,S245&lt;='cálculo horas'!$M$13)),"VAC","")</f>
        <v/>
      </c>
      <c r="T177" s="274" t="str">
        <f>IF(OR(AND(T245&gt;='cálculo horas'!$M$14,T245&lt;='cálculo horas'!$M$15),AND(T245&gt;='cálculo horas'!$M$12,T245&lt;='cálculo horas'!$M$13)),"VAC","")</f>
        <v/>
      </c>
      <c r="U177" s="274" t="str">
        <f>IF(OR(AND(U245&gt;='cálculo horas'!$M$14,U245&lt;='cálculo horas'!$M$15),AND(U245&gt;='cálculo horas'!$M$12,U245&lt;='cálculo horas'!$M$13)),"VAC","")</f>
        <v/>
      </c>
      <c r="V177" s="274" t="str">
        <f>IF(OR(AND(V245&gt;='cálculo horas'!$M$14,V245&lt;='cálculo horas'!$M$15),AND(V245&gt;='cálculo horas'!$M$12,V245&lt;='cálculo horas'!$M$13)),"VAC","")</f>
        <v/>
      </c>
      <c r="W177" s="274" t="str">
        <f>IF(OR(AND(W245&gt;='cálculo horas'!$M$14,W245&lt;='cálculo horas'!$M$15),AND(W245&gt;='cálculo horas'!$M$12,W245&lt;='cálculo horas'!$M$13)),"VAC","")</f>
        <v/>
      </c>
      <c r="X177" s="274" t="str">
        <f>IF(OR(AND(X245&gt;='cálculo horas'!$M$14,X245&lt;='cálculo horas'!$M$15),AND(X245&gt;='cálculo horas'!$M$12,X245&lt;='cálculo horas'!$M$13)),"VAC","")</f>
        <v/>
      </c>
      <c r="Y177" s="274" t="str">
        <f>IF(OR(AND(Y245&gt;='cálculo horas'!$M$14,Y245&lt;='cálculo horas'!$M$15),AND(Y245&gt;='cálculo horas'!$M$12,Y245&lt;='cálculo horas'!$M$13)),"VAC","")</f>
        <v/>
      </c>
      <c r="Z177" s="274" t="str">
        <f>IF(OR(AND(Z245&gt;='cálculo horas'!$M$14,Z245&lt;='cálculo horas'!$M$15),AND(Z245&gt;='cálculo horas'!$M$12,Z245&lt;='cálculo horas'!$M$13)),"VAC","")</f>
        <v/>
      </c>
      <c r="AA177" s="274" t="str">
        <f>IF(OR(AND(AA245&gt;='cálculo horas'!$M$14,AA245&lt;='cálculo horas'!$M$15),AND(AA245&gt;='cálculo horas'!$M$12,AA245&lt;='cálculo horas'!$M$13)),"VAC","")</f>
        <v/>
      </c>
      <c r="AB177" s="274" t="str">
        <f>IF(OR(AND(AB245&gt;='cálculo horas'!$M$14,AB245&lt;='cálculo horas'!$M$15),AND(AB245&gt;='cálculo horas'!$M$12,AB245&lt;='cálculo horas'!$M$13)),"VAC","")</f>
        <v/>
      </c>
      <c r="AC177" s="274" t="str">
        <f>IF(OR(AND(AC245&gt;='cálculo horas'!$M$14,AC245&lt;='cálculo horas'!$M$15),AND(AC245&gt;='cálculo horas'!$M$12,AC245&lt;='cálculo horas'!$M$13)),"VAC","")</f>
        <v/>
      </c>
      <c r="AD177" s="274" t="str">
        <f>IF(OR(AND(AD245&gt;='cálculo horas'!$M$14,AD245&lt;='cálculo horas'!$M$15),AND(AD245&gt;='cálculo horas'!$M$12,AD245&lt;='cálculo horas'!$M$13)),"VAC","")</f>
        <v/>
      </c>
      <c r="AE177" s="274" t="str">
        <f>IF(OR(AND(AE245&gt;='cálculo horas'!$M$14,AE245&lt;='cálculo horas'!$M$15),AND(AE245&gt;='cálculo horas'!$M$12,AE245&lt;='cálculo horas'!$M$13)),"VAC","")</f>
        <v/>
      </c>
      <c r="AF177" s="274" t="str">
        <f>IF(OR(AND(AF245&gt;='cálculo horas'!$M$14,AF245&lt;='cálculo horas'!$M$15),AND(AF245&gt;='cálculo horas'!$M$12,AF245&lt;='cálculo horas'!$M$13)),"VAC","")</f>
        <v/>
      </c>
      <c r="AG177" s="170" t="str">
        <f>IF(OR(AND(AG245&gt;='cálculo horas'!$M$14,AG245&lt;='cálculo horas'!$M$15),AND(AG245&gt;='cálculo horas'!$M$12,AG245&lt;='cálculo horas'!$M$13)),"VAC","")</f>
        <v/>
      </c>
    </row>
    <row r="178" spans="2:33" ht="6" customHeight="1"/>
    <row r="197" spans="2:34" ht="13.5" customHeight="1">
      <c r="B197" s="751" t="s">
        <v>166</v>
      </c>
      <c r="C197" s="751"/>
      <c r="D197" s="751"/>
      <c r="E197" s="751"/>
      <c r="F197" s="751"/>
      <c r="G197" s="751"/>
      <c r="H197" s="751"/>
      <c r="I197" s="751"/>
      <c r="J197" s="751"/>
      <c r="K197" s="751"/>
      <c r="L197" s="751"/>
      <c r="M197" s="751"/>
      <c r="N197" s="751"/>
      <c r="O197" s="751"/>
      <c r="P197" s="751"/>
      <c r="Q197" s="751"/>
      <c r="R197" s="751"/>
      <c r="S197" s="751"/>
      <c r="T197" s="751"/>
      <c r="U197" s="751"/>
      <c r="V197" s="751"/>
      <c r="W197" s="751"/>
      <c r="X197" s="751"/>
      <c r="Y197" s="751"/>
      <c r="Z197" s="751"/>
      <c r="AA197" s="751"/>
      <c r="AB197" s="751"/>
      <c r="AC197" s="751"/>
      <c r="AD197" s="751"/>
      <c r="AE197" s="751"/>
      <c r="AF197" s="751"/>
      <c r="AG197" s="751"/>
    </row>
    <row r="198" spans="2:34" ht="13.5" customHeight="1">
      <c r="B198" s="752" t="s">
        <v>167</v>
      </c>
      <c r="C198" s="752"/>
      <c r="D198" s="752"/>
      <c r="E198" s="752"/>
      <c r="F198" s="752"/>
      <c r="G198" s="752"/>
      <c r="H198" s="752"/>
      <c r="I198" s="752"/>
      <c r="J198" s="752"/>
      <c r="K198" s="752"/>
      <c r="L198" s="752"/>
      <c r="M198" s="752"/>
      <c r="N198" s="752"/>
      <c r="O198" s="752"/>
      <c r="P198" s="752"/>
      <c r="Q198" s="752"/>
      <c r="R198" s="752"/>
      <c r="S198" s="752"/>
      <c r="T198" s="752"/>
      <c r="U198" s="752"/>
      <c r="V198" s="752"/>
      <c r="W198" s="752"/>
      <c r="X198" s="752"/>
      <c r="Y198" s="752"/>
      <c r="Z198" s="752"/>
      <c r="AA198" s="752"/>
      <c r="AB198" s="752"/>
      <c r="AC198" s="752"/>
      <c r="AD198" s="752"/>
      <c r="AE198" s="752"/>
      <c r="AF198" s="752"/>
      <c r="AG198" s="752"/>
    </row>
    <row r="199" spans="2:34" ht="13.5" customHeight="1">
      <c r="B199" s="268" t="s">
        <v>168</v>
      </c>
      <c r="C199" s="258">
        <v>1</v>
      </c>
      <c r="D199" s="258">
        <v>2</v>
      </c>
      <c r="E199" s="258">
        <v>3</v>
      </c>
      <c r="F199" s="258">
        <v>4</v>
      </c>
      <c r="G199" s="258">
        <v>5</v>
      </c>
      <c r="H199" s="258">
        <v>6</v>
      </c>
      <c r="I199" s="258">
        <v>7</v>
      </c>
      <c r="J199" s="258">
        <v>8</v>
      </c>
      <c r="K199" s="258">
        <v>9</v>
      </c>
      <c r="L199" s="258">
        <v>10</v>
      </c>
      <c r="M199" s="258">
        <v>11</v>
      </c>
      <c r="N199" s="258">
        <v>12</v>
      </c>
      <c r="O199" s="258">
        <v>13</v>
      </c>
      <c r="P199" s="258">
        <v>14</v>
      </c>
      <c r="Q199" s="258">
        <v>15</v>
      </c>
      <c r="R199" s="258">
        <v>16</v>
      </c>
      <c r="S199" s="258">
        <v>17</v>
      </c>
      <c r="T199" s="258">
        <v>18</v>
      </c>
      <c r="U199" s="258">
        <v>19</v>
      </c>
      <c r="V199" s="258">
        <v>20</v>
      </c>
      <c r="W199" s="258">
        <v>21</v>
      </c>
      <c r="X199" s="258">
        <v>22</v>
      </c>
      <c r="Y199" s="258">
        <v>23</v>
      </c>
      <c r="Z199" s="258">
        <v>24</v>
      </c>
      <c r="AA199" s="258">
        <v>25</v>
      </c>
      <c r="AB199" s="258">
        <v>26</v>
      </c>
      <c r="AC199" s="258">
        <v>27</v>
      </c>
      <c r="AD199" s="258">
        <v>28</v>
      </c>
      <c r="AE199" s="258">
        <v>29</v>
      </c>
      <c r="AF199" s="258">
        <v>30</v>
      </c>
    </row>
    <row r="200" spans="2:34" ht="13.5" customHeight="1">
      <c r="B200" s="268">
        <v>9</v>
      </c>
      <c r="C200" s="275">
        <f>DATE('cálculo horas'!$M$6,$B200,C199)</f>
        <v>43709</v>
      </c>
      <c r="D200" s="275">
        <f>DATE('cálculo horas'!$M$6,$B200,D199)</f>
        <v>43710</v>
      </c>
      <c r="E200" s="275">
        <f>DATE('cálculo horas'!$M$6,$B200,E199)</f>
        <v>43711</v>
      </c>
      <c r="F200" s="275">
        <f>DATE('cálculo horas'!$M$6,$B200,F199)</f>
        <v>43712</v>
      </c>
      <c r="G200" s="275">
        <f>DATE('cálculo horas'!$M$6,$B200,G199)</f>
        <v>43713</v>
      </c>
      <c r="H200" s="275">
        <f>DATE('cálculo horas'!$M$6,$B200,H199)</f>
        <v>43714</v>
      </c>
      <c r="I200" s="275">
        <f>DATE('cálculo horas'!$M$6,$B200,I199)</f>
        <v>43715</v>
      </c>
      <c r="J200" s="275">
        <f>DATE('cálculo horas'!$M$6,$B200,J199)</f>
        <v>43716</v>
      </c>
      <c r="K200" s="275">
        <f>DATE('cálculo horas'!$M$6,$B200,K199)</f>
        <v>43717</v>
      </c>
      <c r="L200" s="275">
        <f>DATE('cálculo horas'!$M$6,$B200,L199)</f>
        <v>43718</v>
      </c>
      <c r="M200" s="275">
        <f>DATE('cálculo horas'!$M$6,$B200,M199)</f>
        <v>43719</v>
      </c>
      <c r="N200" s="275">
        <f>DATE('cálculo horas'!$M$6,$B200,N199)</f>
        <v>43720</v>
      </c>
      <c r="O200" s="275">
        <f>DATE('cálculo horas'!$M$6,$B200,O199)</f>
        <v>43721</v>
      </c>
      <c r="P200" s="275">
        <f>DATE('cálculo horas'!$M$6,$B200,P199)</f>
        <v>43722</v>
      </c>
      <c r="Q200" s="275">
        <f>DATE('cálculo horas'!$M$6,$B200,Q199)</f>
        <v>43723</v>
      </c>
      <c r="R200" s="275">
        <f>DATE('cálculo horas'!$M$6,$B200,R199)</f>
        <v>43724</v>
      </c>
      <c r="S200" s="275">
        <f>DATE('cálculo horas'!$M$6,$B200,S199)</f>
        <v>43725</v>
      </c>
      <c r="T200" s="275">
        <f>DATE('cálculo horas'!$M$6,$B200,T199)</f>
        <v>43726</v>
      </c>
      <c r="U200" s="275">
        <f>DATE('cálculo horas'!$M$6,$B200,U199)</f>
        <v>43727</v>
      </c>
      <c r="V200" s="275">
        <f>DATE('cálculo horas'!$M$6,$B200,V199)</f>
        <v>43728</v>
      </c>
      <c r="W200" s="275">
        <f>DATE('cálculo horas'!$M$6,$B200,W199)</f>
        <v>43729</v>
      </c>
      <c r="X200" s="275">
        <f>DATE('cálculo horas'!$M$6,$B200,X199)</f>
        <v>43730</v>
      </c>
      <c r="Y200" s="275">
        <f>DATE('cálculo horas'!$M$6,$B200,Y199)</f>
        <v>43731</v>
      </c>
      <c r="Z200" s="275">
        <f>DATE('cálculo horas'!$M$6,$B200,Z199)</f>
        <v>43732</v>
      </c>
      <c r="AA200" s="275">
        <f>DATE('cálculo horas'!$M$6,$B200,AA199)</f>
        <v>43733</v>
      </c>
      <c r="AB200" s="275">
        <f>DATE('cálculo horas'!$M$6,$B200,AB199)</f>
        <v>43734</v>
      </c>
      <c r="AC200" s="275">
        <f>DATE('cálculo horas'!$M$6,$B200,AC199)</f>
        <v>43735</v>
      </c>
      <c r="AD200" s="275">
        <f>DATE('cálculo horas'!$M$6,$B200,AD199)</f>
        <v>43736</v>
      </c>
      <c r="AE200" s="275">
        <f>DATE('cálculo horas'!$M$6,$B200,AE199)</f>
        <v>43737</v>
      </c>
      <c r="AF200" s="275">
        <f>DATE('cálculo horas'!$M$6,$B200,AF199)</f>
        <v>43738</v>
      </c>
      <c r="AG200" s="174"/>
    </row>
    <row r="201" spans="2:34" ht="13.5" customHeight="1">
      <c r="B201" s="268"/>
      <c r="C201" s="276" t="str">
        <f>IF(WEEKDAY(C200)=2,"L",IF(WEEKDAY(C200)=3,"M",IF(WEEKDAY(C200)=4,"X",IF(WEEKDAY(C200)=5,"J",IF(WEEKDAY(C200)=6,"V",IF(WEEKDAY(C200)=7,"S","D"))))))</f>
        <v>D</v>
      </c>
      <c r="D201" s="276" t="str">
        <f t="shared" ref="D201:AF201" si="108">IF(WEEKDAY(D200)=2,"L",IF(WEEKDAY(D200)=3,"M",IF(WEEKDAY(D200)=4,"X",IF(WEEKDAY(D200)=5,"J",IF(WEEKDAY(D200)=6,"V",IF(WEEKDAY(D200)=7,"S","D"))))))</f>
        <v>L</v>
      </c>
      <c r="E201" s="276" t="str">
        <f t="shared" si="108"/>
        <v>M</v>
      </c>
      <c r="F201" s="276" t="str">
        <f t="shared" si="108"/>
        <v>X</v>
      </c>
      <c r="G201" s="276" t="str">
        <f t="shared" si="108"/>
        <v>J</v>
      </c>
      <c r="H201" s="276" t="str">
        <f t="shared" si="108"/>
        <v>V</v>
      </c>
      <c r="I201" s="276" t="str">
        <f t="shared" si="108"/>
        <v>S</v>
      </c>
      <c r="J201" s="276" t="str">
        <f t="shared" si="108"/>
        <v>D</v>
      </c>
      <c r="K201" s="276" t="str">
        <f t="shared" si="108"/>
        <v>L</v>
      </c>
      <c r="L201" s="276" t="str">
        <f t="shared" si="108"/>
        <v>M</v>
      </c>
      <c r="M201" s="276" t="str">
        <f t="shared" si="108"/>
        <v>X</v>
      </c>
      <c r="N201" s="276" t="str">
        <f t="shared" si="108"/>
        <v>J</v>
      </c>
      <c r="O201" s="276" t="str">
        <f t="shared" si="108"/>
        <v>V</v>
      </c>
      <c r="P201" s="276" t="str">
        <f t="shared" si="108"/>
        <v>S</v>
      </c>
      <c r="Q201" s="276" t="str">
        <f t="shared" si="108"/>
        <v>D</v>
      </c>
      <c r="R201" s="276" t="str">
        <f t="shared" si="108"/>
        <v>L</v>
      </c>
      <c r="S201" s="276" t="str">
        <f t="shared" si="108"/>
        <v>M</v>
      </c>
      <c r="T201" s="276" t="str">
        <f t="shared" si="108"/>
        <v>X</v>
      </c>
      <c r="U201" s="276" t="str">
        <f t="shared" si="108"/>
        <v>J</v>
      </c>
      <c r="V201" s="276" t="str">
        <f t="shared" si="108"/>
        <v>V</v>
      </c>
      <c r="W201" s="276" t="str">
        <f t="shared" si="108"/>
        <v>S</v>
      </c>
      <c r="X201" s="276" t="str">
        <f t="shared" si="108"/>
        <v>D</v>
      </c>
      <c r="Y201" s="276" t="str">
        <f t="shared" si="108"/>
        <v>L</v>
      </c>
      <c r="Z201" s="276" t="str">
        <f t="shared" si="108"/>
        <v>M</v>
      </c>
      <c r="AA201" s="276" t="str">
        <f t="shared" si="108"/>
        <v>X</v>
      </c>
      <c r="AB201" s="276" t="str">
        <f t="shared" si="108"/>
        <v>J</v>
      </c>
      <c r="AC201" s="276" t="str">
        <f t="shared" si="108"/>
        <v>V</v>
      </c>
      <c r="AD201" s="276" t="str">
        <f t="shared" si="108"/>
        <v>S</v>
      </c>
      <c r="AE201" s="276" t="str">
        <f t="shared" si="108"/>
        <v>D</v>
      </c>
      <c r="AF201" s="276" t="str">
        <f t="shared" si="108"/>
        <v>L</v>
      </c>
      <c r="AH201" s="167" t="s">
        <v>169</v>
      </c>
    </row>
    <row r="202" spans="2:34" ht="13.5" customHeight="1">
      <c r="B202" s="26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row>
    <row r="204" spans="2:34" ht="13.5" customHeight="1">
      <c r="B204" s="268" t="s">
        <v>170</v>
      </c>
      <c r="C204" s="258">
        <v>1</v>
      </c>
      <c r="D204" s="258">
        <v>2</v>
      </c>
      <c r="E204" s="258">
        <v>3</v>
      </c>
      <c r="F204" s="258">
        <v>4</v>
      </c>
      <c r="G204" s="258">
        <v>5</v>
      </c>
      <c r="H204" s="258">
        <v>6</v>
      </c>
      <c r="I204" s="258">
        <v>7</v>
      </c>
      <c r="J204" s="258">
        <v>8</v>
      </c>
      <c r="K204" s="258">
        <v>9</v>
      </c>
      <c r="L204" s="258">
        <v>10</v>
      </c>
      <c r="M204" s="258">
        <v>11</v>
      </c>
      <c r="N204" s="258">
        <v>12</v>
      </c>
      <c r="O204" s="258">
        <v>13</v>
      </c>
      <c r="P204" s="258">
        <v>14</v>
      </c>
      <c r="Q204" s="258">
        <v>15</v>
      </c>
      <c r="R204" s="258">
        <v>16</v>
      </c>
      <c r="S204" s="258">
        <v>17</v>
      </c>
      <c r="T204" s="258">
        <v>18</v>
      </c>
      <c r="U204" s="258">
        <v>19</v>
      </c>
      <c r="V204" s="258">
        <v>20</v>
      </c>
      <c r="W204" s="258">
        <v>21</v>
      </c>
      <c r="X204" s="258">
        <v>22</v>
      </c>
      <c r="Y204" s="258">
        <v>23</v>
      </c>
      <c r="Z204" s="258">
        <v>24</v>
      </c>
      <c r="AA204" s="258">
        <v>25</v>
      </c>
      <c r="AB204" s="258">
        <v>26</v>
      </c>
      <c r="AC204" s="258">
        <v>27</v>
      </c>
      <c r="AD204" s="258">
        <v>28</v>
      </c>
      <c r="AE204" s="258">
        <v>29</v>
      </c>
      <c r="AF204" s="258">
        <v>30</v>
      </c>
      <c r="AG204" s="168">
        <v>31</v>
      </c>
    </row>
    <row r="205" spans="2:34" ht="13.5" customHeight="1">
      <c r="B205" s="268">
        <v>10</v>
      </c>
      <c r="C205" s="275">
        <f>DATE('cálculo horas'!$M$6,$B205,C204)</f>
        <v>43739</v>
      </c>
      <c r="D205" s="275">
        <f>DATE('cálculo horas'!$M$6,$B205,D204)</f>
        <v>43740</v>
      </c>
      <c r="E205" s="275">
        <f>DATE('cálculo horas'!$M$6,$B205,E204)</f>
        <v>43741</v>
      </c>
      <c r="F205" s="275">
        <f>DATE('cálculo horas'!$M$6,$B205,F204)</f>
        <v>43742</v>
      </c>
      <c r="G205" s="275">
        <f>DATE('cálculo horas'!$M$6,$B205,G204)</f>
        <v>43743</v>
      </c>
      <c r="H205" s="275">
        <f>DATE('cálculo horas'!$M$6,$B205,H204)</f>
        <v>43744</v>
      </c>
      <c r="I205" s="275">
        <f>DATE('cálculo horas'!$M$6,$B205,I204)</f>
        <v>43745</v>
      </c>
      <c r="J205" s="275">
        <f>DATE('cálculo horas'!$M$6,$B205,J204)</f>
        <v>43746</v>
      </c>
      <c r="K205" s="275">
        <f>DATE('cálculo horas'!$M$6,$B205,K204)</f>
        <v>43747</v>
      </c>
      <c r="L205" s="275">
        <f>DATE('cálculo horas'!$M$6,$B205,L204)</f>
        <v>43748</v>
      </c>
      <c r="M205" s="275">
        <f>DATE('cálculo horas'!$M$6,$B205,M204)</f>
        <v>43749</v>
      </c>
      <c r="N205" s="275">
        <f>DATE('cálculo horas'!$M$6,$B205,N204)</f>
        <v>43750</v>
      </c>
      <c r="O205" s="275">
        <f>DATE('cálculo horas'!$M$6,$B205,O204)</f>
        <v>43751</v>
      </c>
      <c r="P205" s="275">
        <f>DATE('cálculo horas'!$M$6,$B205,P204)</f>
        <v>43752</v>
      </c>
      <c r="Q205" s="275">
        <f>DATE('cálculo horas'!$M$6,$B205,Q204)</f>
        <v>43753</v>
      </c>
      <c r="R205" s="275">
        <f>DATE('cálculo horas'!$M$6,$B205,R204)</f>
        <v>43754</v>
      </c>
      <c r="S205" s="275">
        <f>DATE('cálculo horas'!$M$6,$B205,S204)</f>
        <v>43755</v>
      </c>
      <c r="T205" s="275">
        <f>DATE('cálculo horas'!$M$6,$B205,T204)</f>
        <v>43756</v>
      </c>
      <c r="U205" s="275">
        <f>DATE('cálculo horas'!$M$6,$B205,U204)</f>
        <v>43757</v>
      </c>
      <c r="V205" s="275">
        <f>DATE('cálculo horas'!$M$6,$B205,V204)</f>
        <v>43758</v>
      </c>
      <c r="W205" s="275">
        <f>DATE('cálculo horas'!$M$6,$B205,W204)</f>
        <v>43759</v>
      </c>
      <c r="X205" s="275">
        <f>DATE('cálculo horas'!$M$6,$B205,X204)</f>
        <v>43760</v>
      </c>
      <c r="Y205" s="275">
        <f>DATE('cálculo horas'!$M$6,$B205,Y204)</f>
        <v>43761</v>
      </c>
      <c r="Z205" s="275">
        <f>DATE('cálculo horas'!$M$6,$B205,Z204)</f>
        <v>43762</v>
      </c>
      <c r="AA205" s="275">
        <f>DATE('cálculo horas'!$M$6,$B205,AA204)</f>
        <v>43763</v>
      </c>
      <c r="AB205" s="275">
        <f>DATE('cálculo horas'!$M$6,$B205,AB204)</f>
        <v>43764</v>
      </c>
      <c r="AC205" s="275">
        <f>DATE('cálculo horas'!$M$6,$B205,AC204)</f>
        <v>43765</v>
      </c>
      <c r="AD205" s="275">
        <f>DATE('cálculo horas'!$M$6,$B205,AD204)</f>
        <v>43766</v>
      </c>
      <c r="AE205" s="275">
        <f>DATE('cálculo horas'!$M$6,$B205,AE204)</f>
        <v>43767</v>
      </c>
      <c r="AF205" s="275">
        <f>DATE('cálculo horas'!$M$6,$B205,AF204)</f>
        <v>43768</v>
      </c>
      <c r="AG205" s="173">
        <f>DATE('cálculo horas'!$M$6,$B205,AG204)</f>
        <v>43769</v>
      </c>
    </row>
    <row r="206" spans="2:34" ht="13.5" customHeight="1">
      <c r="B206" s="268"/>
      <c r="C206" s="276" t="str">
        <f>IF(WEEKDAY(C205)=2,"L",IF(WEEKDAY(C205)=3,"M",IF(WEEKDAY(C205)=4,"X",IF(WEEKDAY(C205)=5,"J",IF(WEEKDAY(C205)=6,"V",IF(WEEKDAY(C205)=7,"S","D"))))))</f>
        <v>M</v>
      </c>
      <c r="D206" s="276" t="str">
        <f t="shared" ref="D206:AG206" si="109">IF(WEEKDAY(D205)=2,"L",IF(WEEKDAY(D205)=3,"M",IF(WEEKDAY(D205)=4,"X",IF(WEEKDAY(D205)=5,"J",IF(WEEKDAY(D205)=6,"V",IF(WEEKDAY(D205)=7,"S","D"))))))</f>
        <v>X</v>
      </c>
      <c r="E206" s="276" t="str">
        <f t="shared" si="109"/>
        <v>J</v>
      </c>
      <c r="F206" s="276" t="str">
        <f t="shared" si="109"/>
        <v>V</v>
      </c>
      <c r="G206" s="276" t="str">
        <f t="shared" si="109"/>
        <v>S</v>
      </c>
      <c r="H206" s="276" t="str">
        <f t="shared" si="109"/>
        <v>D</v>
      </c>
      <c r="I206" s="276" t="str">
        <f t="shared" si="109"/>
        <v>L</v>
      </c>
      <c r="J206" s="276" t="str">
        <f t="shared" si="109"/>
        <v>M</v>
      </c>
      <c r="K206" s="276" t="str">
        <f t="shared" si="109"/>
        <v>X</v>
      </c>
      <c r="L206" s="276" t="str">
        <f t="shared" si="109"/>
        <v>J</v>
      </c>
      <c r="M206" s="276" t="str">
        <f t="shared" si="109"/>
        <v>V</v>
      </c>
      <c r="N206" s="276" t="str">
        <f t="shared" si="109"/>
        <v>S</v>
      </c>
      <c r="O206" s="276" t="str">
        <f t="shared" si="109"/>
        <v>D</v>
      </c>
      <c r="P206" s="276" t="str">
        <f t="shared" si="109"/>
        <v>L</v>
      </c>
      <c r="Q206" s="276" t="str">
        <f t="shared" si="109"/>
        <v>M</v>
      </c>
      <c r="R206" s="276" t="str">
        <f t="shared" si="109"/>
        <v>X</v>
      </c>
      <c r="S206" s="276" t="str">
        <f t="shared" si="109"/>
        <v>J</v>
      </c>
      <c r="T206" s="276" t="str">
        <f t="shared" si="109"/>
        <v>V</v>
      </c>
      <c r="U206" s="276" t="str">
        <f t="shared" si="109"/>
        <v>S</v>
      </c>
      <c r="V206" s="276" t="str">
        <f t="shared" si="109"/>
        <v>D</v>
      </c>
      <c r="W206" s="276" t="str">
        <f t="shared" si="109"/>
        <v>L</v>
      </c>
      <c r="X206" s="276" t="str">
        <f t="shared" si="109"/>
        <v>M</v>
      </c>
      <c r="Y206" s="276" t="str">
        <f t="shared" si="109"/>
        <v>X</v>
      </c>
      <c r="Z206" s="276" t="str">
        <f t="shared" si="109"/>
        <v>J</v>
      </c>
      <c r="AA206" s="276" t="str">
        <f t="shared" si="109"/>
        <v>V</v>
      </c>
      <c r="AB206" s="276" t="str">
        <f t="shared" si="109"/>
        <v>S</v>
      </c>
      <c r="AC206" s="276" t="str">
        <f t="shared" si="109"/>
        <v>D</v>
      </c>
      <c r="AD206" s="276" t="str">
        <f t="shared" si="109"/>
        <v>L</v>
      </c>
      <c r="AE206" s="276" t="str">
        <f t="shared" si="109"/>
        <v>M</v>
      </c>
      <c r="AF206" s="276" t="str">
        <f t="shared" si="109"/>
        <v>X</v>
      </c>
      <c r="AG206" s="175" t="str">
        <f t="shared" si="109"/>
        <v>J</v>
      </c>
    </row>
    <row r="207" spans="2:34" ht="13.5" customHeight="1">
      <c r="B207" s="26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168"/>
    </row>
    <row r="209" spans="2:33" ht="13.5" customHeight="1">
      <c r="B209" s="268" t="s">
        <v>171</v>
      </c>
      <c r="C209" s="258">
        <v>1</v>
      </c>
      <c r="D209" s="258">
        <v>2</v>
      </c>
      <c r="E209" s="258">
        <v>3</v>
      </c>
      <c r="F209" s="258">
        <v>4</v>
      </c>
      <c r="G209" s="258">
        <v>5</v>
      </c>
      <c r="H209" s="258">
        <v>6</v>
      </c>
      <c r="I209" s="258">
        <v>7</v>
      </c>
      <c r="J209" s="258">
        <v>8</v>
      </c>
      <c r="K209" s="258">
        <v>9</v>
      </c>
      <c r="L209" s="258">
        <v>10</v>
      </c>
      <c r="M209" s="258">
        <v>11</v>
      </c>
      <c r="N209" s="258">
        <v>12</v>
      </c>
      <c r="O209" s="258">
        <v>13</v>
      </c>
      <c r="P209" s="258">
        <v>14</v>
      </c>
      <c r="Q209" s="258">
        <v>15</v>
      </c>
      <c r="R209" s="258">
        <v>16</v>
      </c>
      <c r="S209" s="258">
        <v>17</v>
      </c>
      <c r="T209" s="258">
        <v>18</v>
      </c>
      <c r="U209" s="258">
        <v>19</v>
      </c>
      <c r="V209" s="258">
        <v>20</v>
      </c>
      <c r="W209" s="258">
        <v>21</v>
      </c>
      <c r="X209" s="258">
        <v>22</v>
      </c>
      <c r="Y209" s="258">
        <v>23</v>
      </c>
      <c r="Z209" s="258">
        <v>24</v>
      </c>
      <c r="AA209" s="258">
        <v>25</v>
      </c>
      <c r="AB209" s="258">
        <v>26</v>
      </c>
      <c r="AC209" s="258">
        <v>27</v>
      </c>
      <c r="AD209" s="258">
        <v>28</v>
      </c>
      <c r="AE209" s="258">
        <v>29</v>
      </c>
      <c r="AF209" s="258">
        <v>30</v>
      </c>
    </row>
    <row r="210" spans="2:33" ht="13.5" customHeight="1">
      <c r="B210" s="268">
        <v>11</v>
      </c>
      <c r="C210" s="275">
        <f>DATE('cálculo horas'!$M$6,$B210,C209)</f>
        <v>43770</v>
      </c>
      <c r="D210" s="275">
        <f>DATE('cálculo horas'!$M$6,$B210,D209)</f>
        <v>43771</v>
      </c>
      <c r="E210" s="275">
        <f>DATE('cálculo horas'!$M$6,$B210,E209)</f>
        <v>43772</v>
      </c>
      <c r="F210" s="275">
        <f>DATE('cálculo horas'!$M$6,$B210,F209)</f>
        <v>43773</v>
      </c>
      <c r="G210" s="275">
        <f>DATE('cálculo horas'!$M$6,$B210,G209)</f>
        <v>43774</v>
      </c>
      <c r="H210" s="275">
        <f>DATE('cálculo horas'!$M$6,$B210,H209)</f>
        <v>43775</v>
      </c>
      <c r="I210" s="275">
        <f>DATE('cálculo horas'!$M$6,$B210,I209)</f>
        <v>43776</v>
      </c>
      <c r="J210" s="275">
        <f>DATE('cálculo horas'!$M$6,$B210,J209)</f>
        <v>43777</v>
      </c>
      <c r="K210" s="275">
        <f>DATE('cálculo horas'!$M$6,$B210,K209)</f>
        <v>43778</v>
      </c>
      <c r="L210" s="275">
        <f>DATE('cálculo horas'!$M$6,$B210,L209)</f>
        <v>43779</v>
      </c>
      <c r="M210" s="275">
        <f>DATE('cálculo horas'!$M$6,$B210,M209)</f>
        <v>43780</v>
      </c>
      <c r="N210" s="275">
        <f>DATE('cálculo horas'!$M$6,$B210,N209)</f>
        <v>43781</v>
      </c>
      <c r="O210" s="275">
        <f>DATE('cálculo horas'!$M$6,$B210,O209)</f>
        <v>43782</v>
      </c>
      <c r="P210" s="275">
        <f>DATE('cálculo horas'!$M$6,$B210,P209)</f>
        <v>43783</v>
      </c>
      <c r="Q210" s="275">
        <f>DATE('cálculo horas'!$M$6,$B210,Q209)</f>
        <v>43784</v>
      </c>
      <c r="R210" s="275">
        <f>DATE('cálculo horas'!$M$6,$B210,R209)</f>
        <v>43785</v>
      </c>
      <c r="S210" s="275">
        <f>DATE('cálculo horas'!$M$6,$B210,S209)</f>
        <v>43786</v>
      </c>
      <c r="T210" s="275">
        <f>DATE('cálculo horas'!$M$6,$B210,T209)</f>
        <v>43787</v>
      </c>
      <c r="U210" s="275">
        <f>DATE('cálculo horas'!$M$6,$B210,U209)</f>
        <v>43788</v>
      </c>
      <c r="V210" s="275">
        <f>DATE('cálculo horas'!$M$6,$B210,V209)</f>
        <v>43789</v>
      </c>
      <c r="W210" s="275">
        <f>DATE('cálculo horas'!$M$6,$B210,W209)</f>
        <v>43790</v>
      </c>
      <c r="X210" s="275">
        <f>DATE('cálculo horas'!$M$6,$B210,X209)</f>
        <v>43791</v>
      </c>
      <c r="Y210" s="275">
        <f>DATE('cálculo horas'!$M$6,$B210,Y209)</f>
        <v>43792</v>
      </c>
      <c r="Z210" s="275">
        <f>DATE('cálculo horas'!$M$6,$B210,Z209)</f>
        <v>43793</v>
      </c>
      <c r="AA210" s="275">
        <f>DATE('cálculo horas'!$M$6,$B210,AA209)</f>
        <v>43794</v>
      </c>
      <c r="AB210" s="275">
        <f>DATE('cálculo horas'!$M$6,$B210,AB209)</f>
        <v>43795</v>
      </c>
      <c r="AC210" s="275">
        <f>DATE('cálculo horas'!$M$6,$B210,AC209)</f>
        <v>43796</v>
      </c>
      <c r="AD210" s="275">
        <f>DATE('cálculo horas'!$M$6,$B210,AD209)</f>
        <v>43797</v>
      </c>
      <c r="AE210" s="275">
        <f>DATE('cálculo horas'!$M$6,$B210,AE209)</f>
        <v>43798</v>
      </c>
      <c r="AF210" s="275">
        <f>DATE('cálculo horas'!$M$6,$B210,AF209)</f>
        <v>43799</v>
      </c>
      <c r="AG210" s="174"/>
    </row>
    <row r="211" spans="2:33" ht="13.5" customHeight="1">
      <c r="B211" s="268"/>
      <c r="C211" s="276" t="str">
        <f>IF(WEEKDAY(C210)=2,"L",IF(WEEKDAY(C210)=3,"M",IF(WEEKDAY(C210)=4,"X",IF(WEEKDAY(C210)=5,"J",IF(WEEKDAY(C210)=6,"V",IF(WEEKDAY(C210)=7,"S","D"))))))</f>
        <v>V</v>
      </c>
      <c r="D211" s="276" t="str">
        <f t="shared" ref="D211:AF211" si="110">IF(WEEKDAY(D210)=2,"L",IF(WEEKDAY(D210)=3,"M",IF(WEEKDAY(D210)=4,"X",IF(WEEKDAY(D210)=5,"J",IF(WEEKDAY(D210)=6,"V",IF(WEEKDAY(D210)=7,"S","D"))))))</f>
        <v>S</v>
      </c>
      <c r="E211" s="276" t="str">
        <f t="shared" si="110"/>
        <v>D</v>
      </c>
      <c r="F211" s="276" t="str">
        <f t="shared" si="110"/>
        <v>L</v>
      </c>
      <c r="G211" s="276" t="str">
        <f t="shared" si="110"/>
        <v>M</v>
      </c>
      <c r="H211" s="276" t="str">
        <f t="shared" si="110"/>
        <v>X</v>
      </c>
      <c r="I211" s="276" t="str">
        <f t="shared" si="110"/>
        <v>J</v>
      </c>
      <c r="J211" s="276" t="str">
        <f t="shared" si="110"/>
        <v>V</v>
      </c>
      <c r="K211" s="276" t="str">
        <f t="shared" si="110"/>
        <v>S</v>
      </c>
      <c r="L211" s="276" t="str">
        <f t="shared" si="110"/>
        <v>D</v>
      </c>
      <c r="M211" s="276" t="str">
        <f t="shared" si="110"/>
        <v>L</v>
      </c>
      <c r="N211" s="276" t="str">
        <f t="shared" si="110"/>
        <v>M</v>
      </c>
      <c r="O211" s="276" t="str">
        <f t="shared" si="110"/>
        <v>X</v>
      </c>
      <c r="P211" s="276" t="str">
        <f t="shared" si="110"/>
        <v>J</v>
      </c>
      <c r="Q211" s="276" t="str">
        <f t="shared" si="110"/>
        <v>V</v>
      </c>
      <c r="R211" s="276" t="str">
        <f t="shared" si="110"/>
        <v>S</v>
      </c>
      <c r="S211" s="276" t="str">
        <f t="shared" si="110"/>
        <v>D</v>
      </c>
      <c r="T211" s="276" t="str">
        <f t="shared" si="110"/>
        <v>L</v>
      </c>
      <c r="U211" s="276" t="str">
        <f t="shared" si="110"/>
        <v>M</v>
      </c>
      <c r="V211" s="276" t="str">
        <f t="shared" si="110"/>
        <v>X</v>
      </c>
      <c r="W211" s="276" t="str">
        <f t="shared" si="110"/>
        <v>J</v>
      </c>
      <c r="X211" s="276" t="str">
        <f t="shared" si="110"/>
        <v>V</v>
      </c>
      <c r="Y211" s="276" t="str">
        <f t="shared" si="110"/>
        <v>S</v>
      </c>
      <c r="Z211" s="276" t="str">
        <f t="shared" si="110"/>
        <v>D</v>
      </c>
      <c r="AA211" s="276" t="str">
        <f t="shared" si="110"/>
        <v>L</v>
      </c>
      <c r="AB211" s="276" t="str">
        <f t="shared" si="110"/>
        <v>M</v>
      </c>
      <c r="AC211" s="276" t="str">
        <f t="shared" si="110"/>
        <v>X</v>
      </c>
      <c r="AD211" s="276" t="str">
        <f t="shared" si="110"/>
        <v>J</v>
      </c>
      <c r="AE211" s="276" t="str">
        <f t="shared" si="110"/>
        <v>V</v>
      </c>
      <c r="AF211" s="276" t="str">
        <f t="shared" si="110"/>
        <v>S</v>
      </c>
    </row>
    <row r="212" spans="2:33" ht="13.5" customHeight="1">
      <c r="B212" s="26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row>
    <row r="214" spans="2:33" ht="13.5" customHeight="1">
      <c r="B214" s="268" t="s">
        <v>172</v>
      </c>
      <c r="C214" s="258">
        <v>1</v>
      </c>
      <c r="D214" s="258">
        <v>2</v>
      </c>
      <c r="E214" s="258">
        <v>3</v>
      </c>
      <c r="F214" s="258">
        <v>4</v>
      </c>
      <c r="G214" s="258">
        <v>5</v>
      </c>
      <c r="H214" s="258">
        <v>6</v>
      </c>
      <c r="I214" s="258">
        <v>7</v>
      </c>
      <c r="J214" s="258">
        <v>8</v>
      </c>
      <c r="K214" s="258">
        <v>9</v>
      </c>
      <c r="L214" s="258">
        <v>10</v>
      </c>
      <c r="M214" s="258">
        <v>11</v>
      </c>
      <c r="N214" s="258">
        <v>12</v>
      </c>
      <c r="O214" s="258">
        <v>13</v>
      </c>
      <c r="P214" s="258">
        <v>14</v>
      </c>
      <c r="Q214" s="258">
        <v>15</v>
      </c>
      <c r="R214" s="258">
        <v>16</v>
      </c>
      <c r="S214" s="258">
        <v>17</v>
      </c>
      <c r="T214" s="258">
        <v>18</v>
      </c>
      <c r="U214" s="258">
        <v>19</v>
      </c>
      <c r="V214" s="258">
        <v>20</v>
      </c>
      <c r="W214" s="258">
        <v>21</v>
      </c>
      <c r="X214" s="258">
        <v>22</v>
      </c>
      <c r="Y214" s="258">
        <v>23</v>
      </c>
      <c r="Z214" s="258">
        <v>24</v>
      </c>
      <c r="AA214" s="258">
        <v>25</v>
      </c>
      <c r="AB214" s="258">
        <v>26</v>
      </c>
      <c r="AC214" s="258">
        <v>27</v>
      </c>
      <c r="AD214" s="258">
        <v>28</v>
      </c>
      <c r="AE214" s="258">
        <v>29</v>
      </c>
      <c r="AF214" s="258">
        <v>30</v>
      </c>
      <c r="AG214" s="168">
        <v>31</v>
      </c>
    </row>
    <row r="215" spans="2:33" ht="13.5" customHeight="1">
      <c r="B215" s="268">
        <v>12</v>
      </c>
      <c r="C215" s="275">
        <f>DATE('cálculo horas'!$M$6,$B215,C214)</f>
        <v>43800</v>
      </c>
      <c r="D215" s="275">
        <f>DATE('cálculo horas'!$M$6,$B215,D214)</f>
        <v>43801</v>
      </c>
      <c r="E215" s="275">
        <f>DATE('cálculo horas'!$M$6,$B215,E214)</f>
        <v>43802</v>
      </c>
      <c r="F215" s="275">
        <f>DATE('cálculo horas'!$M$6,$B215,F214)</f>
        <v>43803</v>
      </c>
      <c r="G215" s="275">
        <f>DATE('cálculo horas'!$M$6,$B215,G214)</f>
        <v>43804</v>
      </c>
      <c r="H215" s="275">
        <f>DATE('cálculo horas'!$M$6,$B215,H214)</f>
        <v>43805</v>
      </c>
      <c r="I215" s="275">
        <f>DATE('cálculo horas'!$M$6,$B215,I214)</f>
        <v>43806</v>
      </c>
      <c r="J215" s="275">
        <f>DATE('cálculo horas'!$M$6,$B215,J214)</f>
        <v>43807</v>
      </c>
      <c r="K215" s="275">
        <f>DATE('cálculo horas'!$M$6,$B215,K214)</f>
        <v>43808</v>
      </c>
      <c r="L215" s="275">
        <f>DATE('cálculo horas'!$M$6,$B215,L214)</f>
        <v>43809</v>
      </c>
      <c r="M215" s="275">
        <f>DATE('cálculo horas'!$M$6,$B215,M214)</f>
        <v>43810</v>
      </c>
      <c r="N215" s="275">
        <f>DATE('cálculo horas'!$M$6,$B215,N214)</f>
        <v>43811</v>
      </c>
      <c r="O215" s="275">
        <f>DATE('cálculo horas'!$M$6,$B215,O214)</f>
        <v>43812</v>
      </c>
      <c r="P215" s="275">
        <f>DATE('cálculo horas'!$M$6,$B215,P214)</f>
        <v>43813</v>
      </c>
      <c r="Q215" s="275">
        <f>DATE('cálculo horas'!$M$6,$B215,Q214)</f>
        <v>43814</v>
      </c>
      <c r="R215" s="275">
        <f>DATE('cálculo horas'!$M$6,$B215,R214)</f>
        <v>43815</v>
      </c>
      <c r="S215" s="275">
        <f>DATE('cálculo horas'!$M$6,$B215,S214)</f>
        <v>43816</v>
      </c>
      <c r="T215" s="275">
        <f>DATE('cálculo horas'!$M$6,$B215,T214)</f>
        <v>43817</v>
      </c>
      <c r="U215" s="275">
        <f>DATE('cálculo horas'!$M$6,$B215,U214)</f>
        <v>43818</v>
      </c>
      <c r="V215" s="275">
        <f>DATE('cálculo horas'!$M$6,$B215,V214)</f>
        <v>43819</v>
      </c>
      <c r="W215" s="275">
        <f>DATE('cálculo horas'!$M$6,$B215,W214)</f>
        <v>43820</v>
      </c>
      <c r="X215" s="275">
        <f>DATE('cálculo horas'!$M$6,$B215,X214)</f>
        <v>43821</v>
      </c>
      <c r="Y215" s="275">
        <f>DATE('cálculo horas'!$M$6,$B215,Y214)</f>
        <v>43822</v>
      </c>
      <c r="Z215" s="275">
        <f>DATE('cálculo horas'!$M$6,$B215,Z214)</f>
        <v>43823</v>
      </c>
      <c r="AA215" s="275">
        <f>DATE('cálculo horas'!$M$6,$B215,AA214)</f>
        <v>43824</v>
      </c>
      <c r="AB215" s="275">
        <f>DATE('cálculo horas'!$M$6,$B215,AB214)</f>
        <v>43825</v>
      </c>
      <c r="AC215" s="275">
        <f>DATE('cálculo horas'!$M$6,$B215,AC214)</f>
        <v>43826</v>
      </c>
      <c r="AD215" s="275">
        <f>DATE('cálculo horas'!$M$6,$B215,AD214)</f>
        <v>43827</v>
      </c>
      <c r="AE215" s="275">
        <f>DATE('cálculo horas'!$M$6,$B215,AE214)</f>
        <v>43828</v>
      </c>
      <c r="AF215" s="275">
        <f>DATE('cálculo horas'!$M$6,$B215,AF214)</f>
        <v>43829</v>
      </c>
      <c r="AG215" s="173">
        <f>DATE('cálculo horas'!$M$6,$B215,AG214)</f>
        <v>43830</v>
      </c>
    </row>
    <row r="216" spans="2:33" ht="13.5" customHeight="1">
      <c r="B216" s="268"/>
      <c r="C216" s="276" t="str">
        <f>IF(WEEKDAY(C215)=2,"L",IF(WEEKDAY(C215)=3,"M",IF(WEEKDAY(C215)=4,"X",IF(WEEKDAY(C215)=5,"J",IF(WEEKDAY(C215)=6,"V",IF(WEEKDAY(C215)=7,"S","D"))))))</f>
        <v>D</v>
      </c>
      <c r="D216" s="276" t="str">
        <f t="shared" ref="D216:AG216" si="111">IF(WEEKDAY(D215)=2,"L",IF(WEEKDAY(D215)=3,"M",IF(WEEKDAY(D215)=4,"X",IF(WEEKDAY(D215)=5,"J",IF(WEEKDAY(D215)=6,"V",IF(WEEKDAY(D215)=7,"S","D"))))))</f>
        <v>L</v>
      </c>
      <c r="E216" s="276" t="str">
        <f t="shared" si="111"/>
        <v>M</v>
      </c>
      <c r="F216" s="276" t="str">
        <f t="shared" si="111"/>
        <v>X</v>
      </c>
      <c r="G216" s="276" t="str">
        <f t="shared" si="111"/>
        <v>J</v>
      </c>
      <c r="H216" s="276" t="str">
        <f t="shared" si="111"/>
        <v>V</v>
      </c>
      <c r="I216" s="276" t="str">
        <f t="shared" si="111"/>
        <v>S</v>
      </c>
      <c r="J216" s="276" t="str">
        <f t="shared" si="111"/>
        <v>D</v>
      </c>
      <c r="K216" s="276" t="str">
        <f t="shared" si="111"/>
        <v>L</v>
      </c>
      <c r="L216" s="276" t="str">
        <f t="shared" si="111"/>
        <v>M</v>
      </c>
      <c r="M216" s="276" t="str">
        <f t="shared" si="111"/>
        <v>X</v>
      </c>
      <c r="N216" s="276" t="str">
        <f t="shared" si="111"/>
        <v>J</v>
      </c>
      <c r="O216" s="276" t="str">
        <f t="shared" si="111"/>
        <v>V</v>
      </c>
      <c r="P216" s="276" t="str">
        <f t="shared" si="111"/>
        <v>S</v>
      </c>
      <c r="Q216" s="276" t="str">
        <f t="shared" si="111"/>
        <v>D</v>
      </c>
      <c r="R216" s="276" t="str">
        <f t="shared" si="111"/>
        <v>L</v>
      </c>
      <c r="S216" s="276" t="str">
        <f t="shared" si="111"/>
        <v>M</v>
      </c>
      <c r="T216" s="276" t="str">
        <f t="shared" si="111"/>
        <v>X</v>
      </c>
      <c r="U216" s="276" t="str">
        <f t="shared" si="111"/>
        <v>J</v>
      </c>
      <c r="V216" s="276" t="str">
        <f t="shared" si="111"/>
        <v>V</v>
      </c>
      <c r="W216" s="276" t="str">
        <f t="shared" si="111"/>
        <v>S</v>
      </c>
      <c r="X216" s="276" t="str">
        <f t="shared" si="111"/>
        <v>D</v>
      </c>
      <c r="Y216" s="276" t="str">
        <f t="shared" si="111"/>
        <v>L</v>
      </c>
      <c r="Z216" s="276" t="str">
        <f t="shared" si="111"/>
        <v>M</v>
      </c>
      <c r="AA216" s="276" t="str">
        <f t="shared" si="111"/>
        <v>X</v>
      </c>
      <c r="AB216" s="276" t="str">
        <f t="shared" si="111"/>
        <v>J</v>
      </c>
      <c r="AC216" s="276" t="str">
        <f t="shared" si="111"/>
        <v>V</v>
      </c>
      <c r="AD216" s="276" t="str">
        <f t="shared" si="111"/>
        <v>S</v>
      </c>
      <c r="AE216" s="276" t="str">
        <f t="shared" si="111"/>
        <v>D</v>
      </c>
      <c r="AF216" s="276" t="str">
        <f t="shared" si="111"/>
        <v>L</v>
      </c>
      <c r="AG216" s="175" t="str">
        <f t="shared" si="111"/>
        <v>M</v>
      </c>
    </row>
    <row r="217" spans="2:33" ht="13.5" customHeight="1">
      <c r="B217" s="26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168"/>
    </row>
    <row r="219" spans="2:33" ht="13.5" customHeight="1">
      <c r="B219" s="268" t="s">
        <v>173</v>
      </c>
      <c r="C219" s="258">
        <v>1</v>
      </c>
      <c r="D219" s="258">
        <v>2</v>
      </c>
      <c r="E219" s="258">
        <v>3</v>
      </c>
      <c r="F219" s="258">
        <v>4</v>
      </c>
      <c r="G219" s="258">
        <v>5</v>
      </c>
      <c r="H219" s="258">
        <v>6</v>
      </c>
      <c r="I219" s="258">
        <v>7</v>
      </c>
      <c r="J219" s="258">
        <v>8</v>
      </c>
      <c r="K219" s="258">
        <v>9</v>
      </c>
      <c r="L219" s="258">
        <v>10</v>
      </c>
      <c r="M219" s="258">
        <v>11</v>
      </c>
      <c r="N219" s="258">
        <v>12</v>
      </c>
      <c r="O219" s="258">
        <v>13</v>
      </c>
      <c r="P219" s="258">
        <v>14</v>
      </c>
      <c r="Q219" s="258">
        <v>15</v>
      </c>
      <c r="R219" s="258">
        <v>16</v>
      </c>
      <c r="S219" s="258">
        <v>17</v>
      </c>
      <c r="T219" s="258">
        <v>18</v>
      </c>
      <c r="U219" s="258">
        <v>19</v>
      </c>
      <c r="V219" s="258">
        <v>20</v>
      </c>
      <c r="W219" s="258">
        <v>21</v>
      </c>
      <c r="X219" s="258">
        <v>22</v>
      </c>
      <c r="Y219" s="258">
        <v>23</v>
      </c>
      <c r="Z219" s="258">
        <v>24</v>
      </c>
      <c r="AA219" s="258">
        <v>25</v>
      </c>
      <c r="AB219" s="258">
        <v>26</v>
      </c>
      <c r="AC219" s="258">
        <v>27</v>
      </c>
      <c r="AD219" s="258">
        <v>28</v>
      </c>
      <c r="AE219" s="258">
        <v>29</v>
      </c>
      <c r="AF219" s="258">
        <v>30</v>
      </c>
      <c r="AG219" s="168">
        <v>31</v>
      </c>
    </row>
    <row r="220" spans="2:33" ht="13.5" customHeight="1">
      <c r="B220" s="268">
        <v>1</v>
      </c>
      <c r="C220" s="275">
        <f>DATE('cálculo horas'!$M$7,$B220,C219)</f>
        <v>43831</v>
      </c>
      <c r="D220" s="275">
        <f>DATE('cálculo horas'!$M$7,$B220,D219)</f>
        <v>43832</v>
      </c>
      <c r="E220" s="275">
        <f>DATE('cálculo horas'!$M$7,$B220,E219)</f>
        <v>43833</v>
      </c>
      <c r="F220" s="275">
        <f>DATE('cálculo horas'!$M$7,$B220,F219)</f>
        <v>43834</v>
      </c>
      <c r="G220" s="275">
        <f>DATE('cálculo horas'!$M$7,$B220,G219)</f>
        <v>43835</v>
      </c>
      <c r="H220" s="275">
        <f>DATE('cálculo horas'!$M$7,$B220,H219)</f>
        <v>43836</v>
      </c>
      <c r="I220" s="275">
        <f>DATE('cálculo horas'!$M$7,$B220,I219)</f>
        <v>43837</v>
      </c>
      <c r="J220" s="275">
        <f>DATE('cálculo horas'!$M$7,$B220,J219)</f>
        <v>43838</v>
      </c>
      <c r="K220" s="275">
        <f>DATE('cálculo horas'!$M$7,$B220,K219)</f>
        <v>43839</v>
      </c>
      <c r="L220" s="275">
        <f>DATE('cálculo horas'!$M$7,$B220,L219)</f>
        <v>43840</v>
      </c>
      <c r="M220" s="275">
        <f>DATE('cálculo horas'!$M$7,$B220,M219)</f>
        <v>43841</v>
      </c>
      <c r="N220" s="275">
        <f>DATE('cálculo horas'!$M$7,$B220,N219)</f>
        <v>43842</v>
      </c>
      <c r="O220" s="275">
        <f>DATE('cálculo horas'!$M$7,$B220,O219)</f>
        <v>43843</v>
      </c>
      <c r="P220" s="275">
        <f>DATE('cálculo horas'!$M$7,$B220,P219)</f>
        <v>43844</v>
      </c>
      <c r="Q220" s="275">
        <f>DATE('cálculo horas'!$M$7,$B220,Q219)</f>
        <v>43845</v>
      </c>
      <c r="R220" s="275">
        <f>DATE('cálculo horas'!$M$7,$B220,R219)</f>
        <v>43846</v>
      </c>
      <c r="S220" s="275">
        <f>DATE('cálculo horas'!$M$7,$B220,S219)</f>
        <v>43847</v>
      </c>
      <c r="T220" s="275">
        <f>DATE('cálculo horas'!$M$7,$B220,T219)</f>
        <v>43848</v>
      </c>
      <c r="U220" s="275">
        <f>DATE('cálculo horas'!$M$7,$B220,U219)</f>
        <v>43849</v>
      </c>
      <c r="V220" s="275">
        <f>DATE('cálculo horas'!$M$7,$B220,V219)</f>
        <v>43850</v>
      </c>
      <c r="W220" s="275">
        <f>DATE('cálculo horas'!$M$7,$B220,W219)</f>
        <v>43851</v>
      </c>
      <c r="X220" s="275">
        <f>DATE('cálculo horas'!$M$7,$B220,X219)</f>
        <v>43852</v>
      </c>
      <c r="Y220" s="275">
        <f>DATE('cálculo horas'!$M$7,$B220,Y219)</f>
        <v>43853</v>
      </c>
      <c r="Z220" s="275">
        <f>DATE('cálculo horas'!$M$7,$B220,Z219)</f>
        <v>43854</v>
      </c>
      <c r="AA220" s="275">
        <f>DATE('cálculo horas'!$M$7,$B220,AA219)</f>
        <v>43855</v>
      </c>
      <c r="AB220" s="275">
        <f>DATE('cálculo horas'!$M$7,$B220,AB219)</f>
        <v>43856</v>
      </c>
      <c r="AC220" s="275">
        <f>DATE('cálculo horas'!$M$7,$B220,AC219)</f>
        <v>43857</v>
      </c>
      <c r="AD220" s="275">
        <f>DATE('cálculo horas'!$M$7,$B220,AD219)</f>
        <v>43858</v>
      </c>
      <c r="AE220" s="275">
        <f>DATE('cálculo horas'!$M$7,$B220,AE219)</f>
        <v>43859</v>
      </c>
      <c r="AF220" s="275">
        <f>DATE('cálculo horas'!$M$7,$B220,AF219)</f>
        <v>43860</v>
      </c>
      <c r="AG220" s="173">
        <f>DATE('cálculo horas'!$M$7,$B220,AG219)</f>
        <v>43861</v>
      </c>
    </row>
    <row r="221" spans="2:33" ht="13.5" customHeight="1">
      <c r="B221" s="268"/>
      <c r="C221" s="276" t="str">
        <f>IF(WEEKDAY(C220)=2,"L",IF(WEEKDAY(C220)=3,"M",IF(WEEKDAY(C220)=4,"X",IF(WEEKDAY(C220)=5,"J",IF(WEEKDAY(C220)=6,"V",IF(WEEKDAY(C220)=7,"S","D"))))))</f>
        <v>X</v>
      </c>
      <c r="D221" s="276" t="str">
        <f t="shared" ref="D221:AG221" si="112">IF(WEEKDAY(D220)=2,"L",IF(WEEKDAY(D220)=3,"M",IF(WEEKDAY(D220)=4,"X",IF(WEEKDAY(D220)=5,"J",IF(WEEKDAY(D220)=6,"V",IF(WEEKDAY(D220)=7,"S","D"))))))</f>
        <v>J</v>
      </c>
      <c r="E221" s="276" t="str">
        <f t="shared" si="112"/>
        <v>V</v>
      </c>
      <c r="F221" s="276" t="str">
        <f t="shared" si="112"/>
        <v>S</v>
      </c>
      <c r="G221" s="276" t="str">
        <f t="shared" si="112"/>
        <v>D</v>
      </c>
      <c r="H221" s="276" t="str">
        <f t="shared" si="112"/>
        <v>L</v>
      </c>
      <c r="I221" s="276" t="str">
        <f t="shared" si="112"/>
        <v>M</v>
      </c>
      <c r="J221" s="276" t="str">
        <f t="shared" si="112"/>
        <v>X</v>
      </c>
      <c r="K221" s="276" t="str">
        <f t="shared" si="112"/>
        <v>J</v>
      </c>
      <c r="L221" s="276" t="str">
        <f t="shared" si="112"/>
        <v>V</v>
      </c>
      <c r="M221" s="276" t="str">
        <f t="shared" si="112"/>
        <v>S</v>
      </c>
      <c r="N221" s="276" t="str">
        <f t="shared" si="112"/>
        <v>D</v>
      </c>
      <c r="O221" s="276" t="str">
        <f t="shared" si="112"/>
        <v>L</v>
      </c>
      <c r="P221" s="276" t="str">
        <f t="shared" si="112"/>
        <v>M</v>
      </c>
      <c r="Q221" s="276" t="str">
        <f t="shared" si="112"/>
        <v>X</v>
      </c>
      <c r="R221" s="276" t="str">
        <f t="shared" si="112"/>
        <v>J</v>
      </c>
      <c r="S221" s="276" t="str">
        <f t="shared" si="112"/>
        <v>V</v>
      </c>
      <c r="T221" s="276" t="str">
        <f t="shared" si="112"/>
        <v>S</v>
      </c>
      <c r="U221" s="276" t="str">
        <f t="shared" si="112"/>
        <v>D</v>
      </c>
      <c r="V221" s="276" t="str">
        <f t="shared" si="112"/>
        <v>L</v>
      </c>
      <c r="W221" s="276" t="str">
        <f t="shared" si="112"/>
        <v>M</v>
      </c>
      <c r="X221" s="276" t="str">
        <f t="shared" si="112"/>
        <v>X</v>
      </c>
      <c r="Y221" s="276" t="str">
        <f t="shared" si="112"/>
        <v>J</v>
      </c>
      <c r="Z221" s="276" t="str">
        <f t="shared" si="112"/>
        <v>V</v>
      </c>
      <c r="AA221" s="276" t="str">
        <f t="shared" si="112"/>
        <v>S</v>
      </c>
      <c r="AB221" s="276" t="str">
        <f t="shared" si="112"/>
        <v>D</v>
      </c>
      <c r="AC221" s="276" t="str">
        <f t="shared" si="112"/>
        <v>L</v>
      </c>
      <c r="AD221" s="276" t="str">
        <f t="shared" si="112"/>
        <v>M</v>
      </c>
      <c r="AE221" s="276" t="str">
        <f t="shared" si="112"/>
        <v>X</v>
      </c>
      <c r="AF221" s="276" t="str">
        <f t="shared" si="112"/>
        <v>J</v>
      </c>
      <c r="AG221" s="175" t="str">
        <f t="shared" si="112"/>
        <v>V</v>
      </c>
    </row>
    <row r="222" spans="2:33" ht="13.5" customHeight="1">
      <c r="B222" s="268"/>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168"/>
    </row>
    <row r="224" spans="2:33" ht="13.5" customHeight="1">
      <c r="B224" s="268" t="s">
        <v>174</v>
      </c>
      <c r="C224" s="258">
        <v>1</v>
      </c>
      <c r="D224" s="258">
        <v>2</v>
      </c>
      <c r="E224" s="258">
        <v>3</v>
      </c>
      <c r="F224" s="258">
        <v>4</v>
      </c>
      <c r="G224" s="258">
        <v>5</v>
      </c>
      <c r="H224" s="258">
        <v>6</v>
      </c>
      <c r="I224" s="258">
        <v>7</v>
      </c>
      <c r="J224" s="258">
        <v>8</v>
      </c>
      <c r="K224" s="258">
        <v>9</v>
      </c>
      <c r="L224" s="258">
        <v>10</v>
      </c>
      <c r="M224" s="258">
        <v>11</v>
      </c>
      <c r="N224" s="258">
        <v>12</v>
      </c>
      <c r="O224" s="258">
        <v>13</v>
      </c>
      <c r="P224" s="258">
        <v>14</v>
      </c>
      <c r="Q224" s="258">
        <v>15</v>
      </c>
      <c r="R224" s="258">
        <v>16</v>
      </c>
      <c r="S224" s="258">
        <v>17</v>
      </c>
      <c r="T224" s="258">
        <v>18</v>
      </c>
      <c r="U224" s="258">
        <v>19</v>
      </c>
      <c r="V224" s="258">
        <v>20</v>
      </c>
      <c r="W224" s="258">
        <v>21</v>
      </c>
      <c r="X224" s="258">
        <v>22</v>
      </c>
      <c r="Y224" s="258">
        <v>23</v>
      </c>
      <c r="Z224" s="258">
        <v>24</v>
      </c>
      <c r="AA224" s="258">
        <v>25</v>
      </c>
      <c r="AB224" s="258">
        <v>26</v>
      </c>
      <c r="AC224" s="258">
        <v>27</v>
      </c>
      <c r="AD224" s="258">
        <v>28</v>
      </c>
      <c r="AE224" s="258">
        <v>29</v>
      </c>
    </row>
    <row r="225" spans="2:33" ht="13.5" customHeight="1">
      <c r="B225" s="268">
        <v>2</v>
      </c>
      <c r="C225" s="275">
        <f>DATE('cálculo horas'!$M$7,$B225,C224)</f>
        <v>43862</v>
      </c>
      <c r="D225" s="275">
        <f>DATE('cálculo horas'!$M$7,$B225,D224)</f>
        <v>43863</v>
      </c>
      <c r="E225" s="275">
        <f>DATE('cálculo horas'!$M$7,$B225,E224)</f>
        <v>43864</v>
      </c>
      <c r="F225" s="275">
        <f>DATE('cálculo horas'!$M$7,$B225,F224)</f>
        <v>43865</v>
      </c>
      <c r="G225" s="275">
        <f>DATE('cálculo horas'!$M$7,$B225,G224)</f>
        <v>43866</v>
      </c>
      <c r="H225" s="275">
        <f>DATE('cálculo horas'!$M$7,$B225,H224)</f>
        <v>43867</v>
      </c>
      <c r="I225" s="275">
        <f>DATE('cálculo horas'!$M$7,$B225,I224)</f>
        <v>43868</v>
      </c>
      <c r="J225" s="275">
        <f>DATE('cálculo horas'!$M$7,$B225,J224)</f>
        <v>43869</v>
      </c>
      <c r="K225" s="275">
        <f>DATE('cálculo horas'!$M$7,$B225,K224)</f>
        <v>43870</v>
      </c>
      <c r="L225" s="275">
        <f>DATE('cálculo horas'!$M$7,$B225,L224)</f>
        <v>43871</v>
      </c>
      <c r="M225" s="275">
        <f>DATE('cálculo horas'!$M$7,$B225,M224)</f>
        <v>43872</v>
      </c>
      <c r="N225" s="275">
        <f>DATE('cálculo horas'!$M$7,$B225,N224)</f>
        <v>43873</v>
      </c>
      <c r="O225" s="275">
        <f>DATE('cálculo horas'!$M$7,$B225,O224)</f>
        <v>43874</v>
      </c>
      <c r="P225" s="275">
        <f>DATE('cálculo horas'!$M$7,$B225,P224)</f>
        <v>43875</v>
      </c>
      <c r="Q225" s="275">
        <f>DATE('cálculo horas'!$M$7,$B225,Q224)</f>
        <v>43876</v>
      </c>
      <c r="R225" s="275">
        <f>DATE('cálculo horas'!$M$7,$B225,R224)</f>
        <v>43877</v>
      </c>
      <c r="S225" s="275">
        <f>DATE('cálculo horas'!$M$7,$B225,S224)</f>
        <v>43878</v>
      </c>
      <c r="T225" s="275">
        <f>DATE('cálculo horas'!$M$7,$B225,T224)</f>
        <v>43879</v>
      </c>
      <c r="U225" s="275">
        <f>DATE('cálculo horas'!$M$7,$B225,U224)</f>
        <v>43880</v>
      </c>
      <c r="V225" s="275">
        <f>DATE('cálculo horas'!$M$7,$B225,V224)</f>
        <v>43881</v>
      </c>
      <c r="W225" s="275">
        <f>DATE('cálculo horas'!$M$7,$B225,W224)</f>
        <v>43882</v>
      </c>
      <c r="X225" s="275">
        <f>DATE('cálculo horas'!$M$7,$B225,X224)</f>
        <v>43883</v>
      </c>
      <c r="Y225" s="275">
        <f>DATE('cálculo horas'!$M$7,$B225,Y224)</f>
        <v>43884</v>
      </c>
      <c r="Z225" s="275">
        <f>DATE('cálculo horas'!$M$7,$B225,Z224)</f>
        <v>43885</v>
      </c>
      <c r="AA225" s="275">
        <f>DATE('cálculo horas'!$M$7,$B225,AA224)</f>
        <v>43886</v>
      </c>
      <c r="AB225" s="275">
        <f>DATE('cálculo horas'!$M$7,$B225,AB224)</f>
        <v>43887</v>
      </c>
      <c r="AC225" s="275">
        <f>DATE('cálculo horas'!$M$7,$B225,AC224)</f>
        <v>43888</v>
      </c>
      <c r="AD225" s="275">
        <f>DATE('cálculo horas'!$M$7,$B225,AD224)</f>
        <v>43889</v>
      </c>
      <c r="AE225" s="275">
        <f>DATE('cálculo horas'!$M$7,$B225,AE224)</f>
        <v>43890</v>
      </c>
    </row>
    <row r="226" spans="2:33" ht="13.5" customHeight="1">
      <c r="B226" s="268"/>
      <c r="C226" s="276" t="str">
        <f>IF(WEEKDAY(C225)=2,"L",IF(WEEKDAY(C225)=3,"M",IF(WEEKDAY(C225)=4,"X",IF(WEEKDAY(C225)=5,"J",IF(WEEKDAY(C225)=6,"V",IF(WEEKDAY(C225)=7,"S","D"))))))</f>
        <v>S</v>
      </c>
      <c r="D226" s="276" t="str">
        <f t="shared" ref="D226:AE226" si="113">IF(WEEKDAY(D225)=2,"L",IF(WEEKDAY(D225)=3,"M",IF(WEEKDAY(D225)=4,"X",IF(WEEKDAY(D225)=5,"J",IF(WEEKDAY(D225)=6,"V",IF(WEEKDAY(D225)=7,"S","D"))))))</f>
        <v>D</v>
      </c>
      <c r="E226" s="276" t="str">
        <f t="shared" si="113"/>
        <v>L</v>
      </c>
      <c r="F226" s="276" t="str">
        <f t="shared" si="113"/>
        <v>M</v>
      </c>
      <c r="G226" s="276" t="str">
        <f t="shared" si="113"/>
        <v>X</v>
      </c>
      <c r="H226" s="276" t="str">
        <f t="shared" si="113"/>
        <v>J</v>
      </c>
      <c r="I226" s="276" t="str">
        <f t="shared" si="113"/>
        <v>V</v>
      </c>
      <c r="J226" s="276" t="str">
        <f t="shared" si="113"/>
        <v>S</v>
      </c>
      <c r="K226" s="276" t="str">
        <f t="shared" si="113"/>
        <v>D</v>
      </c>
      <c r="L226" s="276" t="str">
        <f t="shared" si="113"/>
        <v>L</v>
      </c>
      <c r="M226" s="276" t="str">
        <f t="shared" si="113"/>
        <v>M</v>
      </c>
      <c r="N226" s="276" t="str">
        <f t="shared" si="113"/>
        <v>X</v>
      </c>
      <c r="O226" s="276" t="str">
        <f t="shared" si="113"/>
        <v>J</v>
      </c>
      <c r="P226" s="276" t="str">
        <f t="shared" si="113"/>
        <v>V</v>
      </c>
      <c r="Q226" s="276" t="str">
        <f t="shared" si="113"/>
        <v>S</v>
      </c>
      <c r="R226" s="276" t="str">
        <f t="shared" si="113"/>
        <v>D</v>
      </c>
      <c r="S226" s="276" t="str">
        <f t="shared" si="113"/>
        <v>L</v>
      </c>
      <c r="T226" s="276" t="str">
        <f t="shared" si="113"/>
        <v>M</v>
      </c>
      <c r="U226" s="276" t="str">
        <f t="shared" si="113"/>
        <v>X</v>
      </c>
      <c r="V226" s="276" t="str">
        <f t="shared" si="113"/>
        <v>J</v>
      </c>
      <c r="W226" s="276" t="str">
        <f t="shared" si="113"/>
        <v>V</v>
      </c>
      <c r="X226" s="276" t="str">
        <f t="shared" si="113"/>
        <v>S</v>
      </c>
      <c r="Y226" s="276" t="str">
        <f t="shared" si="113"/>
        <v>D</v>
      </c>
      <c r="Z226" s="276" t="str">
        <f t="shared" si="113"/>
        <v>L</v>
      </c>
      <c r="AA226" s="276" t="str">
        <f t="shared" si="113"/>
        <v>M</v>
      </c>
      <c r="AB226" s="276" t="str">
        <f t="shared" si="113"/>
        <v>X</v>
      </c>
      <c r="AC226" s="276" t="str">
        <f t="shared" si="113"/>
        <v>J</v>
      </c>
      <c r="AD226" s="276" t="str">
        <f t="shared" si="113"/>
        <v>V</v>
      </c>
      <c r="AE226" s="276" t="str">
        <f t="shared" si="113"/>
        <v>S</v>
      </c>
    </row>
    <row r="227" spans="2:33" ht="13.5" customHeight="1">
      <c r="B227" s="26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c r="AA227" s="258"/>
      <c r="AB227" s="258"/>
      <c r="AC227" s="258"/>
      <c r="AD227" s="258"/>
      <c r="AE227" s="258"/>
    </row>
    <row r="229" spans="2:33" ht="13.5" customHeight="1">
      <c r="B229" s="268" t="s">
        <v>175</v>
      </c>
      <c r="C229" s="258">
        <v>1</v>
      </c>
      <c r="D229" s="258">
        <v>2</v>
      </c>
      <c r="E229" s="258">
        <v>3</v>
      </c>
      <c r="F229" s="258">
        <v>4</v>
      </c>
      <c r="G229" s="258">
        <v>5</v>
      </c>
      <c r="H229" s="258">
        <v>6</v>
      </c>
      <c r="I229" s="258">
        <v>7</v>
      </c>
      <c r="J229" s="258">
        <v>8</v>
      </c>
      <c r="K229" s="258">
        <v>9</v>
      </c>
      <c r="L229" s="258">
        <v>10</v>
      </c>
      <c r="M229" s="258">
        <v>11</v>
      </c>
      <c r="N229" s="258">
        <v>12</v>
      </c>
      <c r="O229" s="258">
        <v>13</v>
      </c>
      <c r="P229" s="258">
        <v>14</v>
      </c>
      <c r="Q229" s="258">
        <v>15</v>
      </c>
      <c r="R229" s="258">
        <v>16</v>
      </c>
      <c r="S229" s="258">
        <v>17</v>
      </c>
      <c r="T229" s="258">
        <v>18</v>
      </c>
      <c r="U229" s="258">
        <v>19</v>
      </c>
      <c r="V229" s="258">
        <v>20</v>
      </c>
      <c r="W229" s="258">
        <v>21</v>
      </c>
      <c r="X229" s="258">
        <v>22</v>
      </c>
      <c r="Y229" s="258">
        <v>23</v>
      </c>
      <c r="Z229" s="258">
        <v>24</v>
      </c>
      <c r="AA229" s="258">
        <v>25</v>
      </c>
      <c r="AB229" s="258">
        <v>26</v>
      </c>
      <c r="AC229" s="258">
        <v>27</v>
      </c>
      <c r="AD229" s="258">
        <v>28</v>
      </c>
      <c r="AE229" s="258">
        <v>29</v>
      </c>
      <c r="AF229" s="258">
        <v>30</v>
      </c>
      <c r="AG229" s="168">
        <v>31</v>
      </c>
    </row>
    <row r="230" spans="2:33" ht="13.5" customHeight="1">
      <c r="B230" s="268">
        <v>3</v>
      </c>
      <c r="C230" s="275">
        <f>DATE('cálculo horas'!$M$7,$B230,C229)</f>
        <v>43891</v>
      </c>
      <c r="D230" s="275">
        <f>DATE('cálculo horas'!$M$7,$B230,D229)</f>
        <v>43892</v>
      </c>
      <c r="E230" s="275">
        <f>DATE('cálculo horas'!$M$7,$B230,E229)</f>
        <v>43893</v>
      </c>
      <c r="F230" s="275">
        <f>DATE('cálculo horas'!$M$7,$B230,F229)</f>
        <v>43894</v>
      </c>
      <c r="G230" s="275">
        <f>DATE('cálculo horas'!$M$7,$B230,G229)</f>
        <v>43895</v>
      </c>
      <c r="H230" s="275">
        <f>DATE('cálculo horas'!$M$7,$B230,H229)</f>
        <v>43896</v>
      </c>
      <c r="I230" s="275">
        <f>DATE('cálculo horas'!$M$7,$B230,I229)</f>
        <v>43897</v>
      </c>
      <c r="J230" s="275">
        <f>DATE('cálculo horas'!$M$7,$B230,J229)</f>
        <v>43898</v>
      </c>
      <c r="K230" s="275">
        <f>DATE('cálculo horas'!$M$7,$B230,K229)</f>
        <v>43899</v>
      </c>
      <c r="L230" s="275">
        <f>DATE('cálculo horas'!$M$7,$B230,L229)</f>
        <v>43900</v>
      </c>
      <c r="M230" s="275">
        <f>DATE('cálculo horas'!$M$7,$B230,M229)</f>
        <v>43901</v>
      </c>
      <c r="N230" s="275">
        <f>DATE('cálculo horas'!$M$7,$B230,N229)</f>
        <v>43902</v>
      </c>
      <c r="O230" s="275">
        <f>DATE('cálculo horas'!$M$7,$B230,O229)</f>
        <v>43903</v>
      </c>
      <c r="P230" s="275">
        <f>DATE('cálculo horas'!$M$7,$B230,P229)</f>
        <v>43904</v>
      </c>
      <c r="Q230" s="275">
        <f>DATE('cálculo horas'!$M$7,$B230,Q229)</f>
        <v>43905</v>
      </c>
      <c r="R230" s="275">
        <f>DATE('cálculo horas'!$M$7,$B230,R229)</f>
        <v>43906</v>
      </c>
      <c r="S230" s="275">
        <f>DATE('cálculo horas'!$M$7,$B230,S229)</f>
        <v>43907</v>
      </c>
      <c r="T230" s="275">
        <f>DATE('cálculo horas'!$M$7,$B230,T229)</f>
        <v>43908</v>
      </c>
      <c r="U230" s="275">
        <f>DATE('cálculo horas'!$M$7,$B230,U229)</f>
        <v>43909</v>
      </c>
      <c r="V230" s="275">
        <f>DATE('cálculo horas'!$M$7,$B230,V229)</f>
        <v>43910</v>
      </c>
      <c r="W230" s="275">
        <f>DATE('cálculo horas'!$M$7,$B230,W229)</f>
        <v>43911</v>
      </c>
      <c r="X230" s="275">
        <f>DATE('cálculo horas'!$M$7,$B230,X229)</f>
        <v>43912</v>
      </c>
      <c r="Y230" s="275">
        <f>DATE('cálculo horas'!$M$7,$B230,Y229)</f>
        <v>43913</v>
      </c>
      <c r="Z230" s="275">
        <f>DATE('cálculo horas'!$M$7,$B230,Z229)</f>
        <v>43914</v>
      </c>
      <c r="AA230" s="275">
        <f>DATE('cálculo horas'!$M$7,$B230,AA229)</f>
        <v>43915</v>
      </c>
      <c r="AB230" s="275">
        <f>DATE('cálculo horas'!$M$7,$B230,AB229)</f>
        <v>43916</v>
      </c>
      <c r="AC230" s="275">
        <f>DATE('cálculo horas'!$M$7,$B230,AC229)</f>
        <v>43917</v>
      </c>
      <c r="AD230" s="275">
        <f>DATE('cálculo horas'!$M$7,$B230,AD229)</f>
        <v>43918</v>
      </c>
      <c r="AE230" s="275">
        <f>DATE('cálculo horas'!$M$7,$B230,AE229)</f>
        <v>43919</v>
      </c>
      <c r="AF230" s="275">
        <f>DATE('cálculo horas'!$M$7,$B230,AF229)</f>
        <v>43920</v>
      </c>
      <c r="AG230" s="173">
        <f>DATE('cálculo horas'!$M$7,$B230,AG229)</f>
        <v>43921</v>
      </c>
    </row>
    <row r="231" spans="2:33" ht="13.5" customHeight="1">
      <c r="B231" s="268"/>
      <c r="C231" s="276" t="str">
        <f>IF(WEEKDAY(C230)=2,"L",IF(WEEKDAY(C230)=3,"M",IF(WEEKDAY(C230)=4,"X",IF(WEEKDAY(C230)=5,"J",IF(WEEKDAY(C230)=6,"V",IF(WEEKDAY(C230)=7,"S","D"))))))</f>
        <v>D</v>
      </c>
      <c r="D231" s="276" t="str">
        <f t="shared" ref="D231:AG231" si="114">IF(WEEKDAY(D230)=2,"L",IF(WEEKDAY(D230)=3,"M",IF(WEEKDAY(D230)=4,"X",IF(WEEKDAY(D230)=5,"J",IF(WEEKDAY(D230)=6,"V",IF(WEEKDAY(D230)=7,"S","D"))))))</f>
        <v>L</v>
      </c>
      <c r="E231" s="276" t="str">
        <f t="shared" si="114"/>
        <v>M</v>
      </c>
      <c r="F231" s="276" t="str">
        <f t="shared" si="114"/>
        <v>X</v>
      </c>
      <c r="G231" s="276" t="str">
        <f t="shared" si="114"/>
        <v>J</v>
      </c>
      <c r="H231" s="276" t="str">
        <f t="shared" si="114"/>
        <v>V</v>
      </c>
      <c r="I231" s="276" t="str">
        <f t="shared" si="114"/>
        <v>S</v>
      </c>
      <c r="J231" s="276" t="str">
        <f t="shared" si="114"/>
        <v>D</v>
      </c>
      <c r="K231" s="276" t="str">
        <f t="shared" si="114"/>
        <v>L</v>
      </c>
      <c r="L231" s="276" t="str">
        <f t="shared" si="114"/>
        <v>M</v>
      </c>
      <c r="M231" s="276" t="str">
        <f t="shared" si="114"/>
        <v>X</v>
      </c>
      <c r="N231" s="276" t="str">
        <f t="shared" si="114"/>
        <v>J</v>
      </c>
      <c r="O231" s="276" t="str">
        <f t="shared" si="114"/>
        <v>V</v>
      </c>
      <c r="P231" s="276" t="str">
        <f t="shared" si="114"/>
        <v>S</v>
      </c>
      <c r="Q231" s="276" t="str">
        <f t="shared" si="114"/>
        <v>D</v>
      </c>
      <c r="R231" s="276" t="str">
        <f t="shared" si="114"/>
        <v>L</v>
      </c>
      <c r="S231" s="276" t="str">
        <f t="shared" si="114"/>
        <v>M</v>
      </c>
      <c r="T231" s="276" t="str">
        <f t="shared" si="114"/>
        <v>X</v>
      </c>
      <c r="U231" s="276" t="str">
        <f t="shared" si="114"/>
        <v>J</v>
      </c>
      <c r="V231" s="276" t="str">
        <f t="shared" si="114"/>
        <v>V</v>
      </c>
      <c r="W231" s="276" t="str">
        <f t="shared" si="114"/>
        <v>S</v>
      </c>
      <c r="X231" s="276" t="str">
        <f t="shared" si="114"/>
        <v>D</v>
      </c>
      <c r="Y231" s="276" t="str">
        <f t="shared" si="114"/>
        <v>L</v>
      </c>
      <c r="Z231" s="276" t="str">
        <f t="shared" si="114"/>
        <v>M</v>
      </c>
      <c r="AA231" s="276" t="str">
        <f t="shared" si="114"/>
        <v>X</v>
      </c>
      <c r="AB231" s="276" t="str">
        <f t="shared" si="114"/>
        <v>J</v>
      </c>
      <c r="AC231" s="276" t="str">
        <f t="shared" si="114"/>
        <v>V</v>
      </c>
      <c r="AD231" s="276" t="str">
        <f t="shared" si="114"/>
        <v>S</v>
      </c>
      <c r="AE231" s="276" t="str">
        <f t="shared" si="114"/>
        <v>D</v>
      </c>
      <c r="AF231" s="276" t="str">
        <f t="shared" si="114"/>
        <v>L</v>
      </c>
      <c r="AG231" s="175" t="str">
        <f t="shared" si="114"/>
        <v>M</v>
      </c>
    </row>
    <row r="232" spans="2:33" ht="13.5" customHeight="1">
      <c r="B232" s="268"/>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168"/>
    </row>
    <row r="234" spans="2:33" ht="13.5" customHeight="1">
      <c r="B234" s="268" t="s">
        <v>176</v>
      </c>
      <c r="C234" s="258">
        <v>1</v>
      </c>
      <c r="D234" s="258">
        <v>2</v>
      </c>
      <c r="E234" s="258">
        <v>3</v>
      </c>
      <c r="F234" s="258">
        <v>4</v>
      </c>
      <c r="G234" s="258">
        <v>5</v>
      </c>
      <c r="H234" s="258">
        <v>6</v>
      </c>
      <c r="I234" s="258">
        <v>7</v>
      </c>
      <c r="J234" s="258">
        <v>8</v>
      </c>
      <c r="K234" s="258">
        <v>9</v>
      </c>
      <c r="L234" s="258">
        <v>10</v>
      </c>
      <c r="M234" s="258">
        <v>11</v>
      </c>
      <c r="N234" s="258">
        <v>12</v>
      </c>
      <c r="O234" s="258">
        <v>13</v>
      </c>
      <c r="P234" s="258">
        <v>14</v>
      </c>
      <c r="Q234" s="258">
        <v>15</v>
      </c>
      <c r="R234" s="258">
        <v>16</v>
      </c>
      <c r="S234" s="258">
        <v>17</v>
      </c>
      <c r="T234" s="258">
        <v>18</v>
      </c>
      <c r="U234" s="258">
        <v>19</v>
      </c>
      <c r="V234" s="258">
        <v>20</v>
      </c>
      <c r="W234" s="258">
        <v>21</v>
      </c>
      <c r="X234" s="258">
        <v>22</v>
      </c>
      <c r="Y234" s="258">
        <v>23</v>
      </c>
      <c r="Z234" s="258">
        <v>24</v>
      </c>
      <c r="AA234" s="258">
        <v>25</v>
      </c>
      <c r="AB234" s="258">
        <v>26</v>
      </c>
      <c r="AC234" s="258">
        <v>27</v>
      </c>
      <c r="AD234" s="258">
        <v>28</v>
      </c>
      <c r="AE234" s="258">
        <v>29</v>
      </c>
      <c r="AF234" s="258">
        <v>30</v>
      </c>
    </row>
    <row r="235" spans="2:33" ht="13.5" customHeight="1">
      <c r="B235" s="268">
        <v>4</v>
      </c>
      <c r="C235" s="275">
        <f>DATE('cálculo horas'!$M$7,$B235,C234)</f>
        <v>43922</v>
      </c>
      <c r="D235" s="275">
        <f>DATE('cálculo horas'!$M$7,$B235,D234)</f>
        <v>43923</v>
      </c>
      <c r="E235" s="275">
        <f>DATE('cálculo horas'!$M$7,$B235,E234)</f>
        <v>43924</v>
      </c>
      <c r="F235" s="275">
        <f>DATE('cálculo horas'!$M$7,$B235,F234)</f>
        <v>43925</v>
      </c>
      <c r="G235" s="275">
        <f>DATE('cálculo horas'!$M$7,$B235,G234)</f>
        <v>43926</v>
      </c>
      <c r="H235" s="275">
        <f>DATE('cálculo horas'!$M$7,$B235,H234)</f>
        <v>43927</v>
      </c>
      <c r="I235" s="275">
        <f>DATE('cálculo horas'!$M$7,$B235,I234)</f>
        <v>43928</v>
      </c>
      <c r="J235" s="275">
        <f>DATE('cálculo horas'!$M$7,$B235,J234)</f>
        <v>43929</v>
      </c>
      <c r="K235" s="275">
        <f>DATE('cálculo horas'!$M$7,$B235,K234)</f>
        <v>43930</v>
      </c>
      <c r="L235" s="275">
        <f>DATE('cálculo horas'!$M$7,$B235,L234)</f>
        <v>43931</v>
      </c>
      <c r="M235" s="275">
        <f>DATE('cálculo horas'!$M$7,$B235,M234)</f>
        <v>43932</v>
      </c>
      <c r="N235" s="275">
        <f>DATE('cálculo horas'!$M$7,$B235,N234)</f>
        <v>43933</v>
      </c>
      <c r="O235" s="275">
        <f>DATE('cálculo horas'!$M$7,$B235,O234)</f>
        <v>43934</v>
      </c>
      <c r="P235" s="275">
        <f>DATE('cálculo horas'!$M$7,$B235,P234)</f>
        <v>43935</v>
      </c>
      <c r="Q235" s="275">
        <f>DATE('cálculo horas'!$M$7,$B235,Q234)</f>
        <v>43936</v>
      </c>
      <c r="R235" s="275">
        <f>DATE('cálculo horas'!$M$7,$B235,R234)</f>
        <v>43937</v>
      </c>
      <c r="S235" s="275">
        <f>DATE('cálculo horas'!$M$7,$B235,S234)</f>
        <v>43938</v>
      </c>
      <c r="T235" s="275">
        <f>DATE('cálculo horas'!$M$7,$B235,T234)</f>
        <v>43939</v>
      </c>
      <c r="U235" s="275">
        <f>DATE('cálculo horas'!$M$7,$B235,U234)</f>
        <v>43940</v>
      </c>
      <c r="V235" s="275">
        <f>DATE('cálculo horas'!$M$7,$B235,V234)</f>
        <v>43941</v>
      </c>
      <c r="W235" s="275">
        <f>DATE('cálculo horas'!$M$7,$B235,W234)</f>
        <v>43942</v>
      </c>
      <c r="X235" s="275">
        <f>DATE('cálculo horas'!$M$7,$B235,X234)</f>
        <v>43943</v>
      </c>
      <c r="Y235" s="275">
        <f>DATE('cálculo horas'!$M$7,$B235,Y234)</f>
        <v>43944</v>
      </c>
      <c r="Z235" s="275">
        <f>DATE('cálculo horas'!$M$7,$B235,Z234)</f>
        <v>43945</v>
      </c>
      <c r="AA235" s="275">
        <f>DATE('cálculo horas'!$M$7,$B235,AA234)</f>
        <v>43946</v>
      </c>
      <c r="AB235" s="275">
        <f>DATE('cálculo horas'!$M$7,$B235,AB234)</f>
        <v>43947</v>
      </c>
      <c r="AC235" s="275">
        <f>DATE('cálculo horas'!$M$7,$B235,AC234)</f>
        <v>43948</v>
      </c>
      <c r="AD235" s="275">
        <f>DATE('cálculo horas'!$M$7,$B235,AD234)</f>
        <v>43949</v>
      </c>
      <c r="AE235" s="275">
        <f>DATE('cálculo horas'!$M$7,$B235,AE234)</f>
        <v>43950</v>
      </c>
      <c r="AF235" s="275">
        <f>DATE('cálculo horas'!$M$7,$B235,AF234)</f>
        <v>43951</v>
      </c>
    </row>
    <row r="236" spans="2:33" ht="13.5" customHeight="1">
      <c r="B236" s="268"/>
      <c r="C236" s="276" t="str">
        <f>IF(WEEKDAY(C235)=2,"L",IF(WEEKDAY(C235)=3,"M",IF(WEEKDAY(C235)=4,"X",IF(WEEKDAY(C235)=5,"J",IF(WEEKDAY(C235)=6,"V",IF(WEEKDAY(C235)=7,"S","D"))))))</f>
        <v>X</v>
      </c>
      <c r="D236" s="276" t="str">
        <f t="shared" ref="D236:AF236" si="115">IF(WEEKDAY(D235)=2,"L",IF(WEEKDAY(D235)=3,"M",IF(WEEKDAY(D235)=4,"X",IF(WEEKDAY(D235)=5,"J",IF(WEEKDAY(D235)=6,"V",IF(WEEKDAY(D235)=7,"S","D"))))))</f>
        <v>J</v>
      </c>
      <c r="E236" s="276" t="str">
        <f t="shared" si="115"/>
        <v>V</v>
      </c>
      <c r="F236" s="276" t="str">
        <f t="shared" si="115"/>
        <v>S</v>
      </c>
      <c r="G236" s="276" t="str">
        <f t="shared" si="115"/>
        <v>D</v>
      </c>
      <c r="H236" s="276" t="str">
        <f t="shared" si="115"/>
        <v>L</v>
      </c>
      <c r="I236" s="276" t="str">
        <f t="shared" si="115"/>
        <v>M</v>
      </c>
      <c r="J236" s="276" t="str">
        <f t="shared" si="115"/>
        <v>X</v>
      </c>
      <c r="K236" s="276" t="str">
        <f t="shared" si="115"/>
        <v>J</v>
      </c>
      <c r="L236" s="276" t="str">
        <f t="shared" si="115"/>
        <v>V</v>
      </c>
      <c r="M236" s="276" t="str">
        <f t="shared" si="115"/>
        <v>S</v>
      </c>
      <c r="N236" s="276" t="str">
        <f t="shared" si="115"/>
        <v>D</v>
      </c>
      <c r="O236" s="276" t="str">
        <f t="shared" si="115"/>
        <v>L</v>
      </c>
      <c r="P236" s="276" t="str">
        <f t="shared" si="115"/>
        <v>M</v>
      </c>
      <c r="Q236" s="276" t="str">
        <f t="shared" si="115"/>
        <v>X</v>
      </c>
      <c r="R236" s="276" t="str">
        <f t="shared" si="115"/>
        <v>J</v>
      </c>
      <c r="S236" s="276" t="str">
        <f t="shared" si="115"/>
        <v>V</v>
      </c>
      <c r="T236" s="276" t="str">
        <f t="shared" si="115"/>
        <v>S</v>
      </c>
      <c r="U236" s="276" t="str">
        <f t="shared" si="115"/>
        <v>D</v>
      </c>
      <c r="V236" s="276" t="str">
        <f t="shared" si="115"/>
        <v>L</v>
      </c>
      <c r="W236" s="276" t="str">
        <f t="shared" si="115"/>
        <v>M</v>
      </c>
      <c r="X236" s="276" t="str">
        <f t="shared" si="115"/>
        <v>X</v>
      </c>
      <c r="Y236" s="276" t="str">
        <f t="shared" si="115"/>
        <v>J</v>
      </c>
      <c r="Z236" s="276" t="str">
        <f t="shared" si="115"/>
        <v>V</v>
      </c>
      <c r="AA236" s="276" t="str">
        <f t="shared" si="115"/>
        <v>S</v>
      </c>
      <c r="AB236" s="276" t="str">
        <f t="shared" si="115"/>
        <v>D</v>
      </c>
      <c r="AC236" s="276" t="str">
        <f t="shared" si="115"/>
        <v>L</v>
      </c>
      <c r="AD236" s="276" t="str">
        <f t="shared" si="115"/>
        <v>M</v>
      </c>
      <c r="AE236" s="276" t="str">
        <f t="shared" si="115"/>
        <v>X</v>
      </c>
      <c r="AF236" s="276" t="str">
        <f t="shared" si="115"/>
        <v>J</v>
      </c>
    </row>
    <row r="237" spans="2:33" ht="13.5" customHeight="1">
      <c r="B237" s="268"/>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row>
    <row r="239" spans="2:33" ht="13.5" customHeight="1">
      <c r="B239" s="268" t="s">
        <v>177</v>
      </c>
      <c r="C239" s="258">
        <v>1</v>
      </c>
      <c r="D239" s="258">
        <v>2</v>
      </c>
      <c r="E239" s="258">
        <v>3</v>
      </c>
      <c r="F239" s="258">
        <v>4</v>
      </c>
      <c r="G239" s="258">
        <v>5</v>
      </c>
      <c r="H239" s="258">
        <v>6</v>
      </c>
      <c r="I239" s="258">
        <v>7</v>
      </c>
      <c r="J239" s="258">
        <v>8</v>
      </c>
      <c r="K239" s="258">
        <v>9</v>
      </c>
      <c r="L239" s="258">
        <v>10</v>
      </c>
      <c r="M239" s="258">
        <v>11</v>
      </c>
      <c r="N239" s="258">
        <v>12</v>
      </c>
      <c r="O239" s="258">
        <v>13</v>
      </c>
      <c r="P239" s="258">
        <v>14</v>
      </c>
      <c r="Q239" s="258">
        <v>15</v>
      </c>
      <c r="R239" s="258">
        <v>16</v>
      </c>
      <c r="S239" s="258">
        <v>17</v>
      </c>
      <c r="T239" s="258">
        <v>18</v>
      </c>
      <c r="U239" s="258">
        <v>19</v>
      </c>
      <c r="V239" s="258">
        <v>20</v>
      </c>
      <c r="W239" s="258">
        <v>21</v>
      </c>
      <c r="X239" s="258">
        <v>22</v>
      </c>
      <c r="Y239" s="258">
        <v>23</v>
      </c>
      <c r="Z239" s="258">
        <v>24</v>
      </c>
      <c r="AA239" s="258">
        <v>25</v>
      </c>
      <c r="AB239" s="258">
        <v>26</v>
      </c>
      <c r="AC239" s="258">
        <v>27</v>
      </c>
      <c r="AD239" s="258">
        <v>28</v>
      </c>
      <c r="AE239" s="258">
        <v>29</v>
      </c>
      <c r="AF239" s="258">
        <v>30</v>
      </c>
      <c r="AG239" s="168">
        <v>31</v>
      </c>
    </row>
    <row r="240" spans="2:33" ht="13.5" customHeight="1">
      <c r="B240" s="268">
        <v>5</v>
      </c>
      <c r="C240" s="275">
        <f>DATE('cálculo horas'!$M$7,$B240,C239)</f>
        <v>43952</v>
      </c>
      <c r="D240" s="275">
        <f>DATE('cálculo horas'!$M$7,$B240,D239)</f>
        <v>43953</v>
      </c>
      <c r="E240" s="275">
        <f>DATE('cálculo horas'!$M$7,$B240,E239)</f>
        <v>43954</v>
      </c>
      <c r="F240" s="275">
        <f>DATE('cálculo horas'!$M$7,$B240,F239)</f>
        <v>43955</v>
      </c>
      <c r="G240" s="275">
        <f>DATE('cálculo horas'!$M$7,$B240,G239)</f>
        <v>43956</v>
      </c>
      <c r="H240" s="275">
        <f>DATE('cálculo horas'!$M$7,$B240,H239)</f>
        <v>43957</v>
      </c>
      <c r="I240" s="275">
        <f>DATE('cálculo horas'!$M$7,$B240,I239)</f>
        <v>43958</v>
      </c>
      <c r="J240" s="275">
        <f>DATE('cálculo horas'!$M$7,$B240,J239)</f>
        <v>43959</v>
      </c>
      <c r="K240" s="275">
        <f>DATE('cálculo horas'!$M$7,$B240,K239)</f>
        <v>43960</v>
      </c>
      <c r="L240" s="275">
        <f>DATE('cálculo horas'!$M$7,$B240,L239)</f>
        <v>43961</v>
      </c>
      <c r="M240" s="275">
        <f>DATE('cálculo horas'!$M$7,$B240,M239)</f>
        <v>43962</v>
      </c>
      <c r="N240" s="275">
        <f>DATE('cálculo horas'!$M$7,$B240,N239)</f>
        <v>43963</v>
      </c>
      <c r="O240" s="275">
        <f>DATE('cálculo horas'!$M$7,$B240,O239)</f>
        <v>43964</v>
      </c>
      <c r="P240" s="275">
        <f>DATE('cálculo horas'!$M$7,$B240,P239)</f>
        <v>43965</v>
      </c>
      <c r="Q240" s="275">
        <f>DATE('cálculo horas'!$M$7,$B240,Q239)</f>
        <v>43966</v>
      </c>
      <c r="R240" s="275">
        <f>DATE('cálculo horas'!$M$7,$B240,R239)</f>
        <v>43967</v>
      </c>
      <c r="S240" s="275">
        <f>DATE('cálculo horas'!$M$7,$B240,S239)</f>
        <v>43968</v>
      </c>
      <c r="T240" s="275">
        <f>DATE('cálculo horas'!$M$7,$B240,T239)</f>
        <v>43969</v>
      </c>
      <c r="U240" s="275">
        <f>DATE('cálculo horas'!$M$7,$B240,U239)</f>
        <v>43970</v>
      </c>
      <c r="V240" s="275">
        <f>DATE('cálculo horas'!$M$7,$B240,V239)</f>
        <v>43971</v>
      </c>
      <c r="W240" s="275">
        <f>DATE('cálculo horas'!$M$7,$B240,W239)</f>
        <v>43972</v>
      </c>
      <c r="X240" s="275">
        <f>DATE('cálculo horas'!$M$7,$B240,X239)</f>
        <v>43973</v>
      </c>
      <c r="Y240" s="275">
        <f>DATE('cálculo horas'!$M$7,$B240,Y239)</f>
        <v>43974</v>
      </c>
      <c r="Z240" s="275">
        <f>DATE('cálculo horas'!$M$7,$B240,Z239)</f>
        <v>43975</v>
      </c>
      <c r="AA240" s="275">
        <f>DATE('cálculo horas'!$M$7,$B240,AA239)</f>
        <v>43976</v>
      </c>
      <c r="AB240" s="275">
        <f>DATE('cálculo horas'!$M$7,$B240,AB239)</f>
        <v>43977</v>
      </c>
      <c r="AC240" s="275">
        <f>DATE('cálculo horas'!$M$7,$B240,AC239)</f>
        <v>43978</v>
      </c>
      <c r="AD240" s="275">
        <f>DATE('cálculo horas'!$M$7,$B240,AD239)</f>
        <v>43979</v>
      </c>
      <c r="AE240" s="275">
        <f>DATE('cálculo horas'!$M$7,$B240,AE239)</f>
        <v>43980</v>
      </c>
      <c r="AF240" s="275">
        <f>DATE('cálculo horas'!$M$7,$B240,AF239)</f>
        <v>43981</v>
      </c>
      <c r="AG240" s="173">
        <f>DATE('cálculo horas'!$M$7,$B240,AG239)</f>
        <v>43982</v>
      </c>
    </row>
    <row r="241" spans="2:33" ht="13.5" customHeight="1">
      <c r="B241" s="268"/>
      <c r="C241" s="276" t="str">
        <f>IF(WEEKDAY(C240)=2,"L",IF(WEEKDAY(C240)=3,"M",IF(WEEKDAY(C240)=4,"X",IF(WEEKDAY(C240)=5,"J",IF(WEEKDAY(C240)=6,"V",IF(WEEKDAY(C240)=7,"S","D"))))))</f>
        <v>V</v>
      </c>
      <c r="D241" s="276" t="str">
        <f t="shared" ref="D241:AG241" si="116">IF(WEEKDAY(D240)=2,"L",IF(WEEKDAY(D240)=3,"M",IF(WEEKDAY(D240)=4,"X",IF(WEEKDAY(D240)=5,"J",IF(WEEKDAY(D240)=6,"V",IF(WEEKDAY(D240)=7,"S","D"))))))</f>
        <v>S</v>
      </c>
      <c r="E241" s="276" t="str">
        <f t="shared" si="116"/>
        <v>D</v>
      </c>
      <c r="F241" s="276" t="str">
        <f t="shared" si="116"/>
        <v>L</v>
      </c>
      <c r="G241" s="276" t="str">
        <f t="shared" si="116"/>
        <v>M</v>
      </c>
      <c r="H241" s="276" t="str">
        <f t="shared" si="116"/>
        <v>X</v>
      </c>
      <c r="I241" s="276" t="str">
        <f t="shared" si="116"/>
        <v>J</v>
      </c>
      <c r="J241" s="276" t="str">
        <f t="shared" si="116"/>
        <v>V</v>
      </c>
      <c r="K241" s="276" t="str">
        <f t="shared" si="116"/>
        <v>S</v>
      </c>
      <c r="L241" s="276" t="str">
        <f t="shared" si="116"/>
        <v>D</v>
      </c>
      <c r="M241" s="276" t="str">
        <f t="shared" si="116"/>
        <v>L</v>
      </c>
      <c r="N241" s="276" t="str">
        <f t="shared" si="116"/>
        <v>M</v>
      </c>
      <c r="O241" s="276" t="str">
        <f t="shared" si="116"/>
        <v>X</v>
      </c>
      <c r="P241" s="276" t="str">
        <f t="shared" si="116"/>
        <v>J</v>
      </c>
      <c r="Q241" s="276" t="str">
        <f t="shared" si="116"/>
        <v>V</v>
      </c>
      <c r="R241" s="276" t="str">
        <f t="shared" si="116"/>
        <v>S</v>
      </c>
      <c r="S241" s="276" t="str">
        <f t="shared" si="116"/>
        <v>D</v>
      </c>
      <c r="T241" s="276" t="str">
        <f t="shared" si="116"/>
        <v>L</v>
      </c>
      <c r="U241" s="276" t="str">
        <f t="shared" si="116"/>
        <v>M</v>
      </c>
      <c r="V241" s="276" t="str">
        <f t="shared" si="116"/>
        <v>X</v>
      </c>
      <c r="W241" s="276" t="str">
        <f t="shared" si="116"/>
        <v>J</v>
      </c>
      <c r="X241" s="276" t="str">
        <f t="shared" si="116"/>
        <v>V</v>
      </c>
      <c r="Y241" s="276" t="str">
        <f t="shared" si="116"/>
        <v>S</v>
      </c>
      <c r="Z241" s="276" t="str">
        <f t="shared" si="116"/>
        <v>D</v>
      </c>
      <c r="AA241" s="276" t="str">
        <f t="shared" si="116"/>
        <v>L</v>
      </c>
      <c r="AB241" s="276" t="str">
        <f t="shared" si="116"/>
        <v>M</v>
      </c>
      <c r="AC241" s="276" t="str">
        <f t="shared" si="116"/>
        <v>X</v>
      </c>
      <c r="AD241" s="276" t="str">
        <f t="shared" si="116"/>
        <v>J</v>
      </c>
      <c r="AE241" s="276" t="str">
        <f t="shared" si="116"/>
        <v>V</v>
      </c>
      <c r="AF241" s="276" t="str">
        <f t="shared" si="116"/>
        <v>S</v>
      </c>
      <c r="AG241" s="175" t="str">
        <f t="shared" si="116"/>
        <v>D</v>
      </c>
    </row>
    <row r="242" spans="2:33" ht="13.5" customHeight="1">
      <c r="B242" s="26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168"/>
    </row>
    <row r="244" spans="2:33" ht="13.5" customHeight="1">
      <c r="B244" s="268" t="s">
        <v>178</v>
      </c>
      <c r="C244" s="258">
        <v>1</v>
      </c>
      <c r="D244" s="258">
        <v>2</v>
      </c>
      <c r="E244" s="258">
        <v>3</v>
      </c>
      <c r="F244" s="258">
        <v>4</v>
      </c>
      <c r="G244" s="258">
        <v>5</v>
      </c>
      <c r="H244" s="258">
        <v>6</v>
      </c>
      <c r="I244" s="258">
        <v>7</v>
      </c>
      <c r="J244" s="258">
        <v>8</v>
      </c>
      <c r="K244" s="258">
        <v>9</v>
      </c>
      <c r="L244" s="258">
        <v>10</v>
      </c>
      <c r="M244" s="258">
        <v>11</v>
      </c>
      <c r="N244" s="258">
        <v>12</v>
      </c>
      <c r="O244" s="258">
        <v>13</v>
      </c>
      <c r="P244" s="258">
        <v>14</v>
      </c>
      <c r="Q244" s="258">
        <v>15</v>
      </c>
      <c r="R244" s="258">
        <v>16</v>
      </c>
      <c r="S244" s="258">
        <v>17</v>
      </c>
      <c r="T244" s="258">
        <v>18</v>
      </c>
      <c r="U244" s="258">
        <v>19</v>
      </c>
      <c r="V244" s="258">
        <v>20</v>
      </c>
      <c r="W244" s="258">
        <v>21</v>
      </c>
      <c r="X244" s="258">
        <v>22</v>
      </c>
      <c r="Y244" s="258">
        <v>23</v>
      </c>
      <c r="Z244" s="258">
        <v>24</v>
      </c>
      <c r="AA244" s="258">
        <v>25</v>
      </c>
      <c r="AB244" s="258">
        <v>26</v>
      </c>
      <c r="AC244" s="258">
        <v>27</v>
      </c>
      <c r="AD244" s="258">
        <v>28</v>
      </c>
      <c r="AE244" s="258">
        <v>29</v>
      </c>
      <c r="AF244" s="258">
        <v>30</v>
      </c>
    </row>
    <row r="245" spans="2:33" ht="13.5" customHeight="1">
      <c r="B245" s="268">
        <v>6</v>
      </c>
      <c r="C245" s="275">
        <f>DATE('cálculo horas'!$M$7,$B245,C244)</f>
        <v>43983</v>
      </c>
      <c r="D245" s="275">
        <f>DATE('cálculo horas'!$M$7,$B245,D244)</f>
        <v>43984</v>
      </c>
      <c r="E245" s="275">
        <f>DATE('cálculo horas'!$M$7,$B245,E244)</f>
        <v>43985</v>
      </c>
      <c r="F245" s="275">
        <f>DATE('cálculo horas'!$M$7,$B245,F244)</f>
        <v>43986</v>
      </c>
      <c r="G245" s="275">
        <f>DATE('cálculo horas'!$M$7,$B245,G244)</f>
        <v>43987</v>
      </c>
      <c r="H245" s="275">
        <f>DATE('cálculo horas'!$M$7,$B245,H244)</f>
        <v>43988</v>
      </c>
      <c r="I245" s="275">
        <f>DATE('cálculo horas'!$M$7,$B245,I244)</f>
        <v>43989</v>
      </c>
      <c r="J245" s="275">
        <f>DATE('cálculo horas'!$M$7,$B245,J244)</f>
        <v>43990</v>
      </c>
      <c r="K245" s="275">
        <f>DATE('cálculo horas'!$M$7,$B245,K244)</f>
        <v>43991</v>
      </c>
      <c r="L245" s="275">
        <f>DATE('cálculo horas'!$M$7,$B245,L244)</f>
        <v>43992</v>
      </c>
      <c r="M245" s="275">
        <f>DATE('cálculo horas'!$M$7,$B245,M244)</f>
        <v>43993</v>
      </c>
      <c r="N245" s="275">
        <f>DATE('cálculo horas'!$M$7,$B245,N244)</f>
        <v>43994</v>
      </c>
      <c r="O245" s="275">
        <f>DATE('cálculo horas'!$M$7,$B245,O244)</f>
        <v>43995</v>
      </c>
      <c r="P245" s="275">
        <f>DATE('cálculo horas'!$M$7,$B245,P244)</f>
        <v>43996</v>
      </c>
      <c r="Q245" s="275">
        <f>DATE('cálculo horas'!$M$7,$B245,Q244)</f>
        <v>43997</v>
      </c>
      <c r="R245" s="275">
        <f>DATE('cálculo horas'!$M$7,$B245,R244)</f>
        <v>43998</v>
      </c>
      <c r="S245" s="275">
        <f>DATE('cálculo horas'!$M$7,$B245,S244)</f>
        <v>43999</v>
      </c>
      <c r="T245" s="275">
        <f>DATE('cálculo horas'!$M$7,$B245,T244)</f>
        <v>44000</v>
      </c>
      <c r="U245" s="275">
        <f>DATE('cálculo horas'!$M$7,$B245,U244)</f>
        <v>44001</v>
      </c>
      <c r="V245" s="275">
        <f>DATE('cálculo horas'!$M$7,$B245,V244)</f>
        <v>44002</v>
      </c>
      <c r="W245" s="275">
        <f>DATE('cálculo horas'!$M$7,$B245,W244)</f>
        <v>44003</v>
      </c>
      <c r="X245" s="275">
        <f>DATE('cálculo horas'!$M$7,$B245,X244)</f>
        <v>44004</v>
      </c>
      <c r="Y245" s="275">
        <f>DATE('cálculo horas'!$M$7,$B245,Y244)</f>
        <v>44005</v>
      </c>
      <c r="Z245" s="275">
        <f>DATE('cálculo horas'!$M$7,$B245,Z244)</f>
        <v>44006</v>
      </c>
      <c r="AA245" s="275">
        <f>DATE('cálculo horas'!$M$7,$B245,AA244)</f>
        <v>44007</v>
      </c>
      <c r="AB245" s="275">
        <f>DATE('cálculo horas'!$M$7,$B245,AB244)</f>
        <v>44008</v>
      </c>
      <c r="AC245" s="275">
        <f>DATE('cálculo horas'!$M$7,$B245,AC244)</f>
        <v>44009</v>
      </c>
      <c r="AD245" s="275">
        <f>DATE('cálculo horas'!$M$7,$B245,AD244)</f>
        <v>44010</v>
      </c>
      <c r="AE245" s="275">
        <f>DATE('cálculo horas'!$M$7,$B245,AE244)</f>
        <v>44011</v>
      </c>
      <c r="AF245" s="275">
        <f>DATE('cálculo horas'!$M$7,$B245,AF244)</f>
        <v>44012</v>
      </c>
    </row>
    <row r="246" spans="2:33" ht="13.5" customHeight="1">
      <c r="B246" s="268"/>
      <c r="C246" s="276" t="str">
        <f>IF(WEEKDAY(C245)=2,"L",IF(WEEKDAY(C245)=3,"M",IF(WEEKDAY(C245)=4,"X",IF(WEEKDAY(C245)=5,"J",IF(WEEKDAY(C245)=6,"V",IF(WEEKDAY(C245)=7,"S","D"))))))</f>
        <v>L</v>
      </c>
      <c r="D246" s="276" t="str">
        <f t="shared" ref="D246:AF246" si="117">IF(WEEKDAY(D245)=2,"L",IF(WEEKDAY(D245)=3,"M",IF(WEEKDAY(D245)=4,"X",IF(WEEKDAY(D245)=5,"J",IF(WEEKDAY(D245)=6,"V",IF(WEEKDAY(D245)=7,"S","D"))))))</f>
        <v>M</v>
      </c>
      <c r="E246" s="276" t="str">
        <f t="shared" si="117"/>
        <v>X</v>
      </c>
      <c r="F246" s="276" t="str">
        <f t="shared" si="117"/>
        <v>J</v>
      </c>
      <c r="G246" s="276" t="str">
        <f t="shared" si="117"/>
        <v>V</v>
      </c>
      <c r="H246" s="276" t="str">
        <f t="shared" si="117"/>
        <v>S</v>
      </c>
      <c r="I246" s="276" t="str">
        <f t="shared" si="117"/>
        <v>D</v>
      </c>
      <c r="J246" s="276" t="str">
        <f t="shared" si="117"/>
        <v>L</v>
      </c>
      <c r="K246" s="276" t="str">
        <f t="shared" si="117"/>
        <v>M</v>
      </c>
      <c r="L246" s="276" t="str">
        <f t="shared" si="117"/>
        <v>X</v>
      </c>
      <c r="M246" s="276" t="str">
        <f t="shared" si="117"/>
        <v>J</v>
      </c>
      <c r="N246" s="276" t="str">
        <f t="shared" si="117"/>
        <v>V</v>
      </c>
      <c r="O246" s="276" t="str">
        <f t="shared" si="117"/>
        <v>S</v>
      </c>
      <c r="P246" s="276" t="str">
        <f t="shared" si="117"/>
        <v>D</v>
      </c>
      <c r="Q246" s="276" t="str">
        <f t="shared" si="117"/>
        <v>L</v>
      </c>
      <c r="R246" s="276" t="str">
        <f t="shared" si="117"/>
        <v>M</v>
      </c>
      <c r="S246" s="276" t="str">
        <f t="shared" si="117"/>
        <v>X</v>
      </c>
      <c r="T246" s="276" t="str">
        <f t="shared" si="117"/>
        <v>J</v>
      </c>
      <c r="U246" s="276" t="str">
        <f t="shared" si="117"/>
        <v>V</v>
      </c>
      <c r="V246" s="276" t="str">
        <f t="shared" si="117"/>
        <v>S</v>
      </c>
      <c r="W246" s="276" t="str">
        <f t="shared" si="117"/>
        <v>D</v>
      </c>
      <c r="X246" s="276" t="str">
        <f t="shared" si="117"/>
        <v>L</v>
      </c>
      <c r="Y246" s="276" t="str">
        <f t="shared" si="117"/>
        <v>M</v>
      </c>
      <c r="Z246" s="276" t="str">
        <f t="shared" si="117"/>
        <v>X</v>
      </c>
      <c r="AA246" s="276" t="str">
        <f t="shared" si="117"/>
        <v>J</v>
      </c>
      <c r="AB246" s="276" t="str">
        <f t="shared" si="117"/>
        <v>V</v>
      </c>
      <c r="AC246" s="276" t="str">
        <f t="shared" si="117"/>
        <v>S</v>
      </c>
      <c r="AD246" s="276" t="str">
        <f t="shared" si="117"/>
        <v>D</v>
      </c>
      <c r="AE246" s="276" t="str">
        <f t="shared" si="117"/>
        <v>L</v>
      </c>
      <c r="AF246" s="276" t="str">
        <f t="shared" si="117"/>
        <v>M</v>
      </c>
    </row>
    <row r="247" spans="2:33" ht="13.5" customHeight="1">
      <c r="B247" s="26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row>
  </sheetData>
  <sheetProtection password="FFBB" sheet="1" objects="1" scenarios="1" selectLockedCells="1" selectUnlockedCells="1"/>
  <mergeCells count="32">
    <mergeCell ref="B1:N1"/>
    <mergeCell ref="B128:AG128"/>
    <mergeCell ref="B197:AG197"/>
    <mergeCell ref="B198:AG198"/>
    <mergeCell ref="W18:W19"/>
    <mergeCell ref="X18:X19"/>
    <mergeCell ref="Y18:Y19"/>
    <mergeCell ref="Z18:Z19"/>
    <mergeCell ref="AA18:AA19"/>
    <mergeCell ref="B34:AF34"/>
    <mergeCell ref="M18:M19"/>
    <mergeCell ref="N18:N19"/>
    <mergeCell ref="O18:O19"/>
    <mergeCell ref="P18:P19"/>
    <mergeCell ref="Q18:Q19"/>
    <mergeCell ref="V18:V19"/>
    <mergeCell ref="B17:G17"/>
    <mergeCell ref="L17:Q17"/>
    <mergeCell ref="V17:AA17"/>
    <mergeCell ref="B18:B19"/>
    <mergeCell ref="C18:C19"/>
    <mergeCell ref="D18:D19"/>
    <mergeCell ref="E18:E19"/>
    <mergeCell ref="F18:F19"/>
    <mergeCell ref="G18:G19"/>
    <mergeCell ref="L18:L19"/>
    <mergeCell ref="B3:L3"/>
    <mergeCell ref="C4:D4"/>
    <mergeCell ref="E4:F4"/>
    <mergeCell ref="G4:H4"/>
    <mergeCell ref="I4:J4"/>
    <mergeCell ref="K4:L4"/>
  </mergeCells>
  <conditionalFormatting sqref="C129:AG177">
    <cfRule type="containsText" dxfId="13" priority="1" operator="containsText" text="D">
      <formula>NOT(ISERROR(SEARCH("D",C129)))</formula>
    </cfRule>
    <cfRule type="containsText" dxfId="12" priority="2" operator="containsText" text="S">
      <formula>NOT(ISERROR(SEARCH("S",C129)))</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B1:Z270"/>
  <sheetViews>
    <sheetView showGridLines="0" zoomScale="80" zoomScaleNormal="80" zoomScalePageLayoutView="85" workbookViewId="0">
      <pane xSplit="6" ySplit="7" topLeftCell="G8" activePane="bottomRight" state="frozen"/>
      <selection activeCell="B2" sqref="B2:Y52"/>
      <selection pane="topRight" activeCell="B2" sqref="B2:Y52"/>
      <selection pane="bottomLeft" activeCell="B2" sqref="B2:Y52"/>
      <selection pane="bottomRight" activeCell="K43" sqref="K43"/>
    </sheetView>
  </sheetViews>
  <sheetFormatPr baseColWidth="10" defaultRowHeight="12.75"/>
  <cols>
    <col min="1" max="1" width="2.140625" customWidth="1"/>
    <col min="2" max="2" width="4" style="26" customWidth="1"/>
    <col min="3" max="3" width="55.7109375" style="28" customWidth="1"/>
    <col min="4" max="4" width="47.28515625" style="24" customWidth="1"/>
    <col min="5" max="5" width="10" style="314" bestFit="1" customWidth="1"/>
    <col min="6" max="6" width="10.42578125" style="24" customWidth="1"/>
    <col min="7" max="16" width="11" style="47" customWidth="1"/>
    <col min="17" max="26" width="3.7109375" style="47" customWidth="1"/>
  </cols>
  <sheetData>
    <row r="1" spans="2:26" ht="13.5" thickBot="1"/>
    <row r="2" spans="2:26" ht="16.5" thickBot="1">
      <c r="B2" s="486" t="s">
        <v>201</v>
      </c>
      <c r="C2" s="487"/>
      <c r="D2" s="487"/>
      <c r="E2" s="487"/>
      <c r="F2" s="487"/>
      <c r="G2" s="487"/>
      <c r="H2" s="487"/>
      <c r="I2" s="487"/>
      <c r="J2" s="487"/>
      <c r="K2" s="487"/>
      <c r="L2" s="487"/>
      <c r="M2" s="487"/>
      <c r="N2" s="487"/>
      <c r="O2" s="487"/>
      <c r="P2" s="487"/>
      <c r="Q2" s="487"/>
      <c r="R2" s="487"/>
      <c r="S2" s="487"/>
      <c r="T2" s="487"/>
      <c r="U2" s="487"/>
      <c r="V2" s="487"/>
      <c r="W2" s="487"/>
      <c r="X2" s="487"/>
      <c r="Y2" s="487"/>
      <c r="Z2" s="488"/>
    </row>
    <row r="4" spans="2:26" ht="22.5">
      <c r="E4" s="317" t="s">
        <v>264</v>
      </c>
      <c r="F4" s="482" t="s">
        <v>79</v>
      </c>
      <c r="G4" s="478" t="s">
        <v>15</v>
      </c>
      <c r="H4" s="478"/>
      <c r="I4" s="478"/>
      <c r="J4" s="478"/>
      <c r="K4" s="478"/>
      <c r="L4" s="478"/>
      <c r="M4" s="478"/>
      <c r="N4" s="478"/>
      <c r="O4" s="478"/>
      <c r="P4" s="478"/>
      <c r="Q4" s="478"/>
      <c r="R4" s="478"/>
      <c r="S4" s="478"/>
      <c r="T4" s="478"/>
      <c r="U4" s="478"/>
      <c r="V4" s="478"/>
      <c r="W4" s="478"/>
      <c r="X4" s="478"/>
      <c r="Y4" s="478"/>
      <c r="Z4" s="478"/>
    </row>
    <row r="5" spans="2:26" ht="12.75" customHeight="1">
      <c r="C5" s="485" t="s">
        <v>274</v>
      </c>
      <c r="D5" s="485" t="s">
        <v>276</v>
      </c>
      <c r="E5" s="489" t="s">
        <v>255</v>
      </c>
      <c r="F5" s="483"/>
      <c r="G5" s="64">
        <v>1</v>
      </c>
      <c r="H5" s="64">
        <v>2</v>
      </c>
      <c r="I5" s="64">
        <v>3</v>
      </c>
      <c r="J5" s="64">
        <v>4</v>
      </c>
      <c r="K5" s="64">
        <v>5</v>
      </c>
      <c r="L5" s="64">
        <v>6</v>
      </c>
      <c r="M5" s="64">
        <v>7</v>
      </c>
      <c r="N5" s="64">
        <v>8</v>
      </c>
      <c r="O5" s="64">
        <v>9</v>
      </c>
      <c r="P5" s="64">
        <v>10</v>
      </c>
      <c r="Q5" s="64">
        <v>11</v>
      </c>
      <c r="R5" s="64">
        <v>12</v>
      </c>
      <c r="S5" s="64">
        <v>13</v>
      </c>
      <c r="T5" s="64">
        <v>14</v>
      </c>
      <c r="U5" s="64">
        <v>15</v>
      </c>
      <c r="V5" s="64">
        <v>16</v>
      </c>
      <c r="W5" s="64">
        <v>17</v>
      </c>
      <c r="X5" s="64">
        <v>18</v>
      </c>
      <c r="Y5" s="64">
        <v>19</v>
      </c>
      <c r="Z5" s="64">
        <v>20</v>
      </c>
    </row>
    <row r="6" spans="2:26">
      <c r="C6" s="485"/>
      <c r="D6" s="485"/>
      <c r="E6" s="489"/>
      <c r="F6" s="483"/>
      <c r="G6" s="479" t="s">
        <v>78</v>
      </c>
      <c r="H6" s="480"/>
      <c r="I6" s="480"/>
      <c r="J6" s="480"/>
      <c r="K6" s="480"/>
      <c r="L6" s="480"/>
      <c r="M6" s="480"/>
      <c r="N6" s="480"/>
      <c r="O6" s="480"/>
      <c r="P6" s="480"/>
      <c r="Q6" s="480"/>
      <c r="R6" s="480"/>
      <c r="S6" s="480"/>
      <c r="T6" s="480"/>
      <c r="U6" s="480"/>
      <c r="V6" s="480"/>
      <c r="W6" s="480"/>
      <c r="X6" s="480"/>
      <c r="Y6" s="480"/>
      <c r="Z6" s="481"/>
    </row>
    <row r="7" spans="2:26" s="13" customFormat="1">
      <c r="B7" s="27"/>
      <c r="C7" s="23" t="s">
        <v>14</v>
      </c>
      <c r="D7" s="65" t="s">
        <v>8</v>
      </c>
      <c r="E7" s="333">
        <f>IFERROR(COUNTA(E8:E270)/COUNTA(D8:D270),"%")</f>
        <v>0</v>
      </c>
      <c r="F7" s="484"/>
      <c r="G7" s="63">
        <f>COUNTA(G8:G270)</f>
        <v>8</v>
      </c>
      <c r="H7" s="63">
        <f t="shared" ref="H7:Z7" si="0">COUNTA(H8:H270)</f>
        <v>8</v>
      </c>
      <c r="I7" s="63">
        <f t="shared" si="0"/>
        <v>7</v>
      </c>
      <c r="J7" s="63">
        <f t="shared" si="0"/>
        <v>8</v>
      </c>
      <c r="K7" s="63">
        <f t="shared" si="0"/>
        <v>9</v>
      </c>
      <c r="L7" s="63">
        <f t="shared" si="0"/>
        <v>0</v>
      </c>
      <c r="M7" s="63">
        <f t="shared" si="0"/>
        <v>0</v>
      </c>
      <c r="N7" s="63">
        <f t="shared" si="0"/>
        <v>0</v>
      </c>
      <c r="O7" s="63">
        <f t="shared" si="0"/>
        <v>0</v>
      </c>
      <c r="P7" s="63">
        <f t="shared" si="0"/>
        <v>0</v>
      </c>
      <c r="Q7" s="63">
        <f t="shared" si="0"/>
        <v>0</v>
      </c>
      <c r="R7" s="63">
        <f t="shared" si="0"/>
        <v>0</v>
      </c>
      <c r="S7" s="63">
        <f t="shared" si="0"/>
        <v>0</v>
      </c>
      <c r="T7" s="63">
        <f t="shared" si="0"/>
        <v>0</v>
      </c>
      <c r="U7" s="63">
        <f t="shared" si="0"/>
        <v>0</v>
      </c>
      <c r="V7" s="63">
        <f t="shared" si="0"/>
        <v>0</v>
      </c>
      <c r="W7" s="63">
        <f t="shared" si="0"/>
        <v>0</v>
      </c>
      <c r="X7" s="63">
        <f t="shared" si="0"/>
        <v>0</v>
      </c>
      <c r="Y7" s="63">
        <f t="shared" si="0"/>
        <v>0</v>
      </c>
      <c r="Z7" s="63">
        <f t="shared" si="0"/>
        <v>0</v>
      </c>
    </row>
    <row r="8" spans="2:26" ht="38.25">
      <c r="B8" s="67" t="str">
        <f t="shared" ref="B8:B70" si="1">IF(LEFT(C8,2)="10", LEFT(C8,2)&amp;LEFT(D8,1),LEFT(C8,1)&amp;LEFT(D8,1))</f>
        <v>1a</v>
      </c>
      <c r="C8" s="404" t="s">
        <v>295</v>
      </c>
      <c r="D8" s="440" t="s">
        <v>300</v>
      </c>
      <c r="E8" s="406"/>
      <c r="F8" s="66">
        <f t="shared" ref="F8:F69" si="2">COUNTA(G8:Z8)</f>
        <v>1</v>
      </c>
      <c r="G8" s="248" t="s">
        <v>48</v>
      </c>
      <c r="H8" s="248"/>
      <c r="I8" s="248"/>
      <c r="J8" s="248"/>
      <c r="K8" s="248"/>
      <c r="L8" s="248"/>
      <c r="M8" s="248"/>
      <c r="N8" s="248"/>
      <c r="O8" s="248"/>
      <c r="P8" s="248"/>
      <c r="Q8" s="248"/>
      <c r="R8" s="248"/>
      <c r="S8" s="248"/>
      <c r="T8" s="248"/>
      <c r="U8" s="248"/>
      <c r="V8" s="248"/>
      <c r="W8" s="248"/>
      <c r="X8" s="248"/>
      <c r="Y8" s="248"/>
      <c r="Z8" s="248"/>
    </row>
    <row r="9" spans="2:26" ht="38.25">
      <c r="B9" s="67" t="str">
        <f t="shared" si="1"/>
        <v>1b</v>
      </c>
      <c r="C9" s="404" t="s">
        <v>295</v>
      </c>
      <c r="D9" s="445" t="s">
        <v>342</v>
      </c>
      <c r="E9" s="406"/>
      <c r="F9" s="66">
        <f>COUNTA(G9:Z9)</f>
        <v>1</v>
      </c>
      <c r="G9" s="248" t="s">
        <v>45</v>
      </c>
      <c r="H9" s="248"/>
      <c r="I9" s="248"/>
      <c r="J9" s="248"/>
      <c r="K9" s="248"/>
      <c r="L9" s="248"/>
      <c r="M9" s="248"/>
      <c r="N9" s="248"/>
      <c r="O9" s="248"/>
      <c r="P9" s="248"/>
      <c r="Q9" s="248"/>
      <c r="R9" s="248"/>
      <c r="S9" s="248"/>
      <c r="T9" s="248"/>
      <c r="U9" s="248"/>
      <c r="V9" s="248"/>
      <c r="W9" s="248"/>
      <c r="X9" s="248"/>
      <c r="Y9" s="248"/>
      <c r="Z9" s="248"/>
    </row>
    <row r="10" spans="2:26" ht="38.25">
      <c r="B10" s="67" t="str">
        <f>IF(LEFT(C10,2)="10", LEFT(C10,2)&amp;LEFT(D10,1),LEFT(C10,1)&amp;LEFT(D10,1))</f>
        <v>1c</v>
      </c>
      <c r="C10" s="404" t="s">
        <v>295</v>
      </c>
      <c r="D10" s="445" t="s">
        <v>343</v>
      </c>
      <c r="E10" s="315"/>
      <c r="F10" s="66">
        <f t="shared" si="2"/>
        <v>1</v>
      </c>
      <c r="G10" s="248" t="s">
        <v>45</v>
      </c>
      <c r="H10" s="248"/>
      <c r="I10" s="248"/>
      <c r="J10" s="248"/>
      <c r="K10" s="248"/>
      <c r="L10" s="248"/>
      <c r="M10" s="248"/>
      <c r="N10" s="248"/>
      <c r="O10" s="248"/>
      <c r="P10" s="248"/>
      <c r="Q10" s="248"/>
      <c r="R10" s="248"/>
      <c r="S10" s="248"/>
      <c r="T10" s="248"/>
      <c r="U10" s="248"/>
      <c r="V10" s="248"/>
      <c r="W10" s="248"/>
      <c r="X10" s="248"/>
      <c r="Y10" s="248"/>
      <c r="Z10" s="248"/>
    </row>
    <row r="11" spans="2:26" ht="38.25">
      <c r="B11" s="67" t="str">
        <f t="shared" si="1"/>
        <v>1d</v>
      </c>
      <c r="C11" s="404" t="s">
        <v>295</v>
      </c>
      <c r="D11" s="445" t="s">
        <v>344</v>
      </c>
      <c r="E11" s="406"/>
      <c r="F11" s="313">
        <f t="shared" si="2"/>
        <v>1</v>
      </c>
      <c r="G11" s="248" t="s">
        <v>46</v>
      </c>
      <c r="H11" s="248"/>
      <c r="I11" s="248"/>
      <c r="J11" s="248"/>
      <c r="K11" s="248"/>
      <c r="L11" s="248"/>
      <c r="M11" s="248"/>
      <c r="N11" s="248"/>
      <c r="O11" s="248"/>
      <c r="P11" s="248"/>
      <c r="Q11" s="248"/>
      <c r="R11" s="248"/>
      <c r="S11" s="248"/>
      <c r="T11" s="248"/>
      <c r="U11" s="248"/>
      <c r="V11" s="248"/>
      <c r="W11" s="248"/>
      <c r="X11" s="248"/>
      <c r="Y11" s="248"/>
      <c r="Z11" s="248"/>
    </row>
    <row r="12" spans="2:26" ht="38.25">
      <c r="B12" s="67" t="str">
        <f t="shared" si="1"/>
        <v>1e</v>
      </c>
      <c r="C12" s="404" t="s">
        <v>295</v>
      </c>
      <c r="D12" s="445" t="s">
        <v>345</v>
      </c>
      <c r="E12" s="406"/>
      <c r="F12" s="313">
        <f t="shared" si="2"/>
        <v>1</v>
      </c>
      <c r="G12" s="248" t="s">
        <v>51</v>
      </c>
      <c r="H12" s="248"/>
      <c r="I12" s="248"/>
      <c r="J12" s="248"/>
      <c r="K12" s="248"/>
      <c r="L12" s="248"/>
      <c r="M12" s="248"/>
      <c r="N12" s="248"/>
      <c r="O12" s="248"/>
      <c r="P12" s="248"/>
      <c r="Q12" s="248"/>
      <c r="R12" s="248"/>
      <c r="S12" s="248"/>
      <c r="T12" s="248"/>
      <c r="U12" s="248"/>
      <c r="V12" s="248"/>
      <c r="W12" s="248"/>
      <c r="X12" s="248"/>
      <c r="Y12" s="248"/>
      <c r="Z12" s="248"/>
    </row>
    <row r="13" spans="2:26" ht="38.25">
      <c r="B13" s="67" t="str">
        <f t="shared" si="1"/>
        <v>1f</v>
      </c>
      <c r="C13" s="404" t="s">
        <v>295</v>
      </c>
      <c r="D13" s="445" t="s">
        <v>346</v>
      </c>
      <c r="E13" s="406"/>
      <c r="F13" s="313">
        <f t="shared" si="2"/>
        <v>1</v>
      </c>
      <c r="G13" s="248" t="s">
        <v>51</v>
      </c>
      <c r="H13" s="248"/>
      <c r="I13" s="248"/>
      <c r="J13" s="248"/>
      <c r="K13" s="248"/>
      <c r="L13" s="248"/>
      <c r="M13" s="248"/>
      <c r="N13" s="248"/>
      <c r="O13" s="248"/>
      <c r="P13" s="248"/>
      <c r="Q13" s="248"/>
      <c r="R13" s="248"/>
      <c r="S13" s="248"/>
      <c r="T13" s="248"/>
      <c r="U13" s="248"/>
      <c r="V13" s="248"/>
      <c r="W13" s="248"/>
      <c r="X13" s="248"/>
      <c r="Y13" s="248"/>
      <c r="Z13" s="248"/>
    </row>
    <row r="14" spans="2:26" ht="38.25">
      <c r="B14" s="67" t="str">
        <f t="shared" si="1"/>
        <v>1g</v>
      </c>
      <c r="C14" s="404" t="s">
        <v>295</v>
      </c>
      <c r="D14" s="445" t="s">
        <v>347</v>
      </c>
      <c r="E14" s="406"/>
      <c r="F14" s="313">
        <f t="shared" si="2"/>
        <v>1</v>
      </c>
      <c r="G14" s="248" t="s">
        <v>48</v>
      </c>
      <c r="H14" s="248"/>
      <c r="I14" s="248"/>
      <c r="J14" s="248"/>
      <c r="K14" s="248"/>
      <c r="L14" s="248"/>
      <c r="M14" s="248"/>
      <c r="N14" s="248"/>
      <c r="O14" s="248"/>
      <c r="P14" s="248"/>
      <c r="Q14" s="248"/>
      <c r="R14" s="248"/>
      <c r="S14" s="248"/>
      <c r="T14" s="248"/>
      <c r="U14" s="248"/>
      <c r="V14" s="248"/>
      <c r="W14" s="248"/>
      <c r="X14" s="248"/>
      <c r="Y14" s="248"/>
      <c r="Z14" s="248"/>
    </row>
    <row r="15" spans="2:26" ht="38.25">
      <c r="B15" s="67" t="str">
        <f t="shared" si="1"/>
        <v>1h</v>
      </c>
      <c r="C15" s="404" t="s">
        <v>295</v>
      </c>
      <c r="D15" s="440" t="s">
        <v>301</v>
      </c>
      <c r="E15" s="406"/>
      <c r="F15" s="313">
        <f t="shared" si="2"/>
        <v>1</v>
      </c>
      <c r="G15" s="248" t="s">
        <v>49</v>
      </c>
      <c r="H15" s="248"/>
      <c r="I15" s="248"/>
      <c r="J15" s="248"/>
      <c r="K15" s="248"/>
      <c r="L15" s="248"/>
      <c r="M15" s="248"/>
      <c r="N15" s="248"/>
      <c r="O15" s="248"/>
      <c r="P15" s="248"/>
      <c r="Q15" s="248"/>
      <c r="R15" s="248"/>
      <c r="S15" s="248"/>
      <c r="T15" s="248"/>
      <c r="U15" s="248"/>
      <c r="V15" s="248"/>
      <c r="W15" s="248"/>
      <c r="X15" s="248"/>
      <c r="Y15" s="248"/>
      <c r="Z15" s="248"/>
    </row>
    <row r="16" spans="2:26" ht="25.5">
      <c r="B16" s="67" t="str">
        <f t="shared" si="1"/>
        <v>2a</v>
      </c>
      <c r="C16" s="404" t="s">
        <v>296</v>
      </c>
      <c r="D16" s="440" t="s">
        <v>302</v>
      </c>
      <c r="E16" s="406"/>
      <c r="F16" s="66">
        <f t="shared" si="2"/>
        <v>1</v>
      </c>
      <c r="G16" s="248"/>
      <c r="H16" s="248" t="s">
        <v>48</v>
      </c>
      <c r="I16" s="248"/>
      <c r="J16" s="248"/>
      <c r="K16" s="248"/>
      <c r="L16" s="248"/>
      <c r="M16" s="248"/>
      <c r="N16" s="248"/>
      <c r="O16" s="248"/>
      <c r="P16" s="248"/>
      <c r="Q16" s="248"/>
      <c r="R16" s="248"/>
      <c r="S16" s="248"/>
      <c r="T16" s="248"/>
      <c r="U16" s="248"/>
      <c r="V16" s="248"/>
      <c r="W16" s="248"/>
      <c r="X16" s="248"/>
      <c r="Y16" s="248"/>
      <c r="Z16" s="248"/>
    </row>
    <row r="17" spans="2:26" ht="25.5">
      <c r="B17" s="67" t="str">
        <f t="shared" si="1"/>
        <v>2b</v>
      </c>
      <c r="C17" s="404" t="s">
        <v>296</v>
      </c>
      <c r="D17" s="440" t="s">
        <v>303</v>
      </c>
      <c r="E17" s="406"/>
      <c r="F17" s="66">
        <f t="shared" si="2"/>
        <v>1</v>
      </c>
      <c r="G17" s="248"/>
      <c r="H17" s="248" t="s">
        <v>48</v>
      </c>
      <c r="I17" s="248"/>
      <c r="J17" s="248"/>
      <c r="K17" s="248"/>
      <c r="L17" s="248"/>
      <c r="M17" s="248"/>
      <c r="N17" s="248"/>
      <c r="O17" s="248"/>
      <c r="P17" s="248"/>
      <c r="Q17" s="248"/>
      <c r="R17" s="248"/>
      <c r="S17" s="248"/>
      <c r="T17" s="248"/>
      <c r="U17" s="248"/>
      <c r="V17" s="248"/>
      <c r="W17" s="248"/>
      <c r="X17" s="248"/>
      <c r="Y17" s="248"/>
      <c r="Z17" s="248"/>
    </row>
    <row r="18" spans="2:26" ht="25.5">
      <c r="B18" s="67" t="str">
        <f t="shared" si="1"/>
        <v>2c</v>
      </c>
      <c r="C18" s="404" t="s">
        <v>296</v>
      </c>
      <c r="D18" s="440" t="s">
        <v>304</v>
      </c>
      <c r="E18" s="315"/>
      <c r="F18" s="66">
        <f t="shared" si="2"/>
        <v>1</v>
      </c>
      <c r="G18" s="248"/>
      <c r="H18" s="248" t="s">
        <v>49</v>
      </c>
      <c r="I18" s="248"/>
      <c r="J18" s="248"/>
      <c r="K18" s="248"/>
      <c r="L18" s="248"/>
      <c r="M18" s="248"/>
      <c r="N18" s="248"/>
      <c r="O18" s="248"/>
      <c r="P18" s="248"/>
      <c r="Q18" s="248"/>
      <c r="R18" s="248"/>
      <c r="S18" s="248"/>
      <c r="T18" s="248"/>
      <c r="U18" s="248"/>
      <c r="V18" s="248"/>
      <c r="W18" s="248"/>
      <c r="X18" s="248"/>
      <c r="Y18" s="248"/>
      <c r="Z18" s="248"/>
    </row>
    <row r="19" spans="2:26" ht="25.5">
      <c r="B19" s="67" t="str">
        <f t="shared" si="1"/>
        <v>2d</v>
      </c>
      <c r="C19" s="404" t="s">
        <v>296</v>
      </c>
      <c r="D19" s="440" t="s">
        <v>305</v>
      </c>
      <c r="E19" s="315"/>
      <c r="F19" s="66">
        <f t="shared" si="2"/>
        <v>1</v>
      </c>
      <c r="G19" s="248"/>
      <c r="H19" s="248" t="s">
        <v>48</v>
      </c>
      <c r="I19" s="248"/>
      <c r="J19" s="248"/>
      <c r="K19" s="248"/>
      <c r="L19" s="248"/>
      <c r="M19" s="248"/>
      <c r="N19" s="248"/>
      <c r="O19" s="248"/>
      <c r="P19" s="248"/>
      <c r="Q19" s="248"/>
      <c r="R19" s="248"/>
      <c r="S19" s="248"/>
      <c r="T19" s="248"/>
      <c r="U19" s="248"/>
      <c r="V19" s="248"/>
      <c r="W19" s="248"/>
      <c r="X19" s="248"/>
      <c r="Y19" s="248"/>
      <c r="Z19" s="248"/>
    </row>
    <row r="20" spans="2:26" ht="25.5">
      <c r="B20" s="67" t="str">
        <f t="shared" si="1"/>
        <v>2e</v>
      </c>
      <c r="C20" s="404" t="s">
        <v>296</v>
      </c>
      <c r="D20" s="440" t="s">
        <v>306</v>
      </c>
      <c r="E20" s="315"/>
      <c r="F20" s="66">
        <f t="shared" si="2"/>
        <v>1</v>
      </c>
      <c r="G20" s="248"/>
      <c r="H20" s="248" t="s">
        <v>49</v>
      </c>
      <c r="I20" s="248"/>
      <c r="J20" s="248"/>
      <c r="K20" s="248"/>
      <c r="L20" s="248"/>
      <c r="M20" s="248"/>
      <c r="N20" s="248"/>
      <c r="O20" s="248"/>
      <c r="P20" s="248"/>
      <c r="Q20" s="248"/>
      <c r="R20" s="248"/>
      <c r="S20" s="248"/>
      <c r="T20" s="248"/>
      <c r="U20" s="248"/>
      <c r="V20" s="248"/>
      <c r="W20" s="248"/>
      <c r="X20" s="248"/>
      <c r="Y20" s="248"/>
      <c r="Z20" s="248"/>
    </row>
    <row r="21" spans="2:26" ht="25.5">
      <c r="B21" s="67" t="str">
        <f t="shared" si="1"/>
        <v>2f</v>
      </c>
      <c r="C21" s="404" t="s">
        <v>296</v>
      </c>
      <c r="D21" s="440" t="s">
        <v>307</v>
      </c>
      <c r="E21" s="315"/>
      <c r="F21" s="66">
        <f t="shared" si="2"/>
        <v>1</v>
      </c>
      <c r="G21" s="248"/>
      <c r="H21" s="248" t="s">
        <v>49</v>
      </c>
      <c r="I21" s="248"/>
      <c r="J21" s="248"/>
      <c r="K21" s="248"/>
      <c r="L21" s="248"/>
      <c r="M21" s="248"/>
      <c r="N21" s="248"/>
      <c r="O21" s="248"/>
      <c r="P21" s="248"/>
      <c r="Q21" s="248"/>
      <c r="R21" s="248"/>
      <c r="S21" s="248"/>
      <c r="T21" s="248"/>
      <c r="U21" s="248"/>
      <c r="V21" s="248"/>
      <c r="W21" s="248"/>
      <c r="X21" s="248"/>
      <c r="Y21" s="248"/>
      <c r="Z21" s="248"/>
    </row>
    <row r="22" spans="2:26" ht="25.5">
      <c r="B22" s="67" t="str">
        <f t="shared" si="1"/>
        <v>2g</v>
      </c>
      <c r="C22" s="404" t="s">
        <v>296</v>
      </c>
      <c r="D22" s="440" t="s">
        <v>308</v>
      </c>
      <c r="E22" s="315"/>
      <c r="F22" s="66">
        <f t="shared" si="2"/>
        <v>1</v>
      </c>
      <c r="G22" s="248"/>
      <c r="H22" s="248" t="s">
        <v>49</v>
      </c>
      <c r="I22" s="248"/>
      <c r="J22" s="248"/>
      <c r="K22" s="248"/>
      <c r="L22" s="248"/>
      <c r="M22" s="248"/>
      <c r="N22" s="248"/>
      <c r="O22" s="248"/>
      <c r="P22" s="248"/>
      <c r="Q22" s="248"/>
      <c r="R22" s="248"/>
      <c r="S22" s="248"/>
      <c r="T22" s="248"/>
      <c r="U22" s="248"/>
      <c r="V22" s="248"/>
      <c r="W22" s="248"/>
      <c r="X22" s="248"/>
      <c r="Y22" s="248"/>
      <c r="Z22" s="248"/>
    </row>
    <row r="23" spans="2:26" ht="25.5">
      <c r="B23" s="67" t="str">
        <f t="shared" si="1"/>
        <v>2h</v>
      </c>
      <c r="C23" s="404" t="s">
        <v>296</v>
      </c>
      <c r="D23" s="440" t="s">
        <v>309</v>
      </c>
      <c r="E23" s="315"/>
      <c r="F23" s="66">
        <f t="shared" si="2"/>
        <v>1</v>
      </c>
      <c r="G23" s="248"/>
      <c r="H23" s="248" t="s">
        <v>49</v>
      </c>
      <c r="I23" s="248"/>
      <c r="J23" s="248"/>
      <c r="K23" s="248"/>
      <c r="L23" s="248"/>
      <c r="M23" s="248"/>
      <c r="N23" s="248"/>
      <c r="O23" s="248"/>
      <c r="P23" s="248"/>
      <c r="Q23" s="248"/>
      <c r="R23" s="248"/>
      <c r="S23" s="248"/>
      <c r="T23" s="248"/>
      <c r="U23" s="248"/>
      <c r="V23" s="248"/>
      <c r="W23" s="248"/>
      <c r="X23" s="248"/>
      <c r="Y23" s="248"/>
      <c r="Z23" s="248"/>
    </row>
    <row r="24" spans="2:26" ht="38.25">
      <c r="B24" s="67" t="str">
        <f t="shared" si="1"/>
        <v>3a</v>
      </c>
      <c r="C24" s="404" t="s">
        <v>297</v>
      </c>
      <c r="D24" s="440" t="s">
        <v>310</v>
      </c>
      <c r="E24" s="315"/>
      <c r="F24" s="66">
        <v>1</v>
      </c>
      <c r="G24" s="248"/>
      <c r="H24" s="248"/>
      <c r="I24" s="248" t="s">
        <v>48</v>
      </c>
      <c r="J24" s="248"/>
      <c r="K24" s="248"/>
      <c r="L24" s="248"/>
      <c r="M24" s="248"/>
      <c r="N24" s="248"/>
      <c r="O24" s="248"/>
      <c r="P24" s="248"/>
      <c r="Q24" s="248"/>
      <c r="R24" s="248"/>
      <c r="S24" s="248"/>
      <c r="T24" s="248"/>
      <c r="U24" s="248"/>
      <c r="V24" s="248"/>
      <c r="W24" s="248"/>
      <c r="X24" s="248"/>
      <c r="Y24" s="248"/>
      <c r="Z24" s="248"/>
    </row>
    <row r="25" spans="2:26" ht="38.25">
      <c r="B25" s="67" t="str">
        <f t="shared" si="1"/>
        <v>3b</v>
      </c>
      <c r="C25" s="404" t="s">
        <v>297</v>
      </c>
      <c r="D25" s="440" t="s">
        <v>311</v>
      </c>
      <c r="E25" s="315"/>
      <c r="F25" s="66">
        <f t="shared" si="2"/>
        <v>1</v>
      </c>
      <c r="G25" s="248"/>
      <c r="H25" s="248"/>
      <c r="I25" s="248" t="s">
        <v>49</v>
      </c>
      <c r="J25" s="248"/>
      <c r="K25" s="248"/>
      <c r="L25" s="248"/>
      <c r="M25" s="248"/>
      <c r="N25" s="248"/>
      <c r="O25" s="248"/>
      <c r="P25" s="248"/>
      <c r="Q25" s="248"/>
      <c r="R25" s="248"/>
      <c r="S25" s="248"/>
      <c r="T25" s="248"/>
      <c r="U25" s="248"/>
      <c r="V25" s="248"/>
      <c r="W25" s="248"/>
      <c r="X25" s="248"/>
      <c r="Y25" s="248"/>
      <c r="Z25" s="248"/>
    </row>
    <row r="26" spans="2:26" ht="38.25">
      <c r="B26" s="67" t="str">
        <f t="shared" si="1"/>
        <v>3c</v>
      </c>
      <c r="C26" s="404" t="s">
        <v>297</v>
      </c>
      <c r="D26" s="440" t="s">
        <v>312</v>
      </c>
      <c r="E26" s="315"/>
      <c r="F26" s="66">
        <f t="shared" si="2"/>
        <v>1</v>
      </c>
      <c r="G26" s="248"/>
      <c r="H26" s="248"/>
      <c r="I26" s="248" t="s">
        <v>49</v>
      </c>
      <c r="J26" s="248"/>
      <c r="K26" s="248"/>
      <c r="L26" s="248"/>
      <c r="M26" s="248"/>
      <c r="N26" s="248"/>
      <c r="O26" s="248"/>
      <c r="P26" s="248"/>
      <c r="Q26" s="248"/>
      <c r="R26" s="248"/>
      <c r="S26" s="248"/>
      <c r="T26" s="248"/>
      <c r="U26" s="248"/>
      <c r="V26" s="248"/>
      <c r="W26" s="248"/>
      <c r="X26" s="248"/>
      <c r="Y26" s="248"/>
      <c r="Z26" s="248"/>
    </row>
    <row r="27" spans="2:26" ht="38.25">
      <c r="B27" s="67" t="str">
        <f t="shared" si="1"/>
        <v>3d</v>
      </c>
      <c r="C27" s="404" t="s">
        <v>297</v>
      </c>
      <c r="D27" s="440" t="s">
        <v>313</v>
      </c>
      <c r="E27" s="315"/>
      <c r="F27" s="66">
        <f t="shared" si="2"/>
        <v>1</v>
      </c>
      <c r="G27" s="248"/>
      <c r="H27" s="248"/>
      <c r="I27" s="248" t="s">
        <v>49</v>
      </c>
      <c r="J27" s="248"/>
      <c r="K27" s="248"/>
      <c r="L27" s="248"/>
      <c r="M27" s="248"/>
      <c r="N27" s="248"/>
      <c r="O27" s="248"/>
      <c r="P27" s="248"/>
      <c r="Q27" s="248"/>
      <c r="R27" s="248"/>
      <c r="S27" s="248"/>
      <c r="T27" s="248"/>
      <c r="U27" s="248"/>
      <c r="V27" s="248"/>
      <c r="W27" s="248"/>
      <c r="X27" s="248"/>
      <c r="Y27" s="248"/>
      <c r="Z27" s="248"/>
    </row>
    <row r="28" spans="2:26" ht="38.25">
      <c r="B28" s="67" t="str">
        <f t="shared" si="1"/>
        <v>3e</v>
      </c>
      <c r="C28" s="404" t="s">
        <v>297</v>
      </c>
      <c r="D28" s="440" t="s">
        <v>314</v>
      </c>
      <c r="E28" s="315"/>
      <c r="F28" s="66">
        <f t="shared" si="2"/>
        <v>1</v>
      </c>
      <c r="G28" s="248"/>
      <c r="H28" s="248"/>
      <c r="I28" s="248" t="s">
        <v>49</v>
      </c>
      <c r="J28" s="248"/>
      <c r="K28" s="248"/>
      <c r="L28" s="248"/>
      <c r="M28" s="248"/>
      <c r="N28" s="248"/>
      <c r="O28" s="248"/>
      <c r="P28" s="248"/>
      <c r="Q28" s="248"/>
      <c r="R28" s="248"/>
      <c r="S28" s="248"/>
      <c r="T28" s="248"/>
      <c r="U28" s="248"/>
      <c r="V28" s="248"/>
      <c r="W28" s="248"/>
      <c r="X28" s="248"/>
      <c r="Y28" s="248"/>
      <c r="Z28" s="248"/>
    </row>
    <row r="29" spans="2:26" ht="38.25">
      <c r="B29" s="67" t="str">
        <f t="shared" si="1"/>
        <v>3f</v>
      </c>
      <c r="C29" s="404" t="s">
        <v>297</v>
      </c>
      <c r="D29" s="440" t="s">
        <v>315</v>
      </c>
      <c r="E29" s="315"/>
      <c r="F29" s="66">
        <f t="shared" si="2"/>
        <v>1</v>
      </c>
      <c r="G29" s="248"/>
      <c r="H29" s="248"/>
      <c r="I29" s="248" t="s">
        <v>49</v>
      </c>
      <c r="J29" s="248"/>
      <c r="K29" s="248"/>
      <c r="L29" s="248"/>
      <c r="M29" s="248"/>
      <c r="N29" s="248"/>
      <c r="O29" s="248"/>
      <c r="P29" s="248"/>
      <c r="Q29" s="248"/>
      <c r="R29" s="248"/>
      <c r="S29" s="248"/>
      <c r="T29" s="248"/>
      <c r="U29" s="248"/>
      <c r="V29" s="248"/>
      <c r="W29" s="248"/>
      <c r="X29" s="248"/>
      <c r="Y29" s="248"/>
      <c r="Z29" s="248"/>
    </row>
    <row r="30" spans="2:26" ht="38.25">
      <c r="B30" s="67" t="str">
        <f t="shared" si="1"/>
        <v>3g</v>
      </c>
      <c r="C30" s="404" t="s">
        <v>297</v>
      </c>
      <c r="D30" s="440" t="s">
        <v>316</v>
      </c>
      <c r="E30" s="315"/>
      <c r="F30" s="66">
        <f t="shared" si="2"/>
        <v>1</v>
      </c>
      <c r="G30" s="248"/>
      <c r="H30" s="248"/>
      <c r="I30" s="248" t="s">
        <v>49</v>
      </c>
      <c r="J30" s="248"/>
      <c r="K30" s="248"/>
      <c r="L30" s="248"/>
      <c r="M30" s="248"/>
      <c r="N30" s="248"/>
      <c r="O30" s="248"/>
      <c r="P30" s="248"/>
      <c r="Q30" s="248"/>
      <c r="R30" s="248"/>
      <c r="S30" s="248"/>
      <c r="T30" s="248"/>
      <c r="U30" s="248"/>
      <c r="V30" s="248"/>
      <c r="W30" s="248"/>
      <c r="X30" s="248"/>
      <c r="Y30" s="248"/>
      <c r="Z30" s="248"/>
    </row>
    <row r="31" spans="2:26" ht="38.25">
      <c r="B31" s="67" t="str">
        <f t="shared" si="1"/>
        <v>4a</v>
      </c>
      <c r="C31" s="404" t="s">
        <v>298</v>
      </c>
      <c r="D31" s="440" t="s">
        <v>317</v>
      </c>
      <c r="E31" s="315"/>
      <c r="F31" s="66">
        <f t="shared" si="2"/>
        <v>1</v>
      </c>
      <c r="G31" s="248"/>
      <c r="H31" s="248"/>
      <c r="I31" s="248"/>
      <c r="J31" s="248" t="s">
        <v>49</v>
      </c>
      <c r="K31" s="248"/>
      <c r="L31" s="248"/>
      <c r="M31" s="248"/>
      <c r="N31" s="248"/>
      <c r="O31" s="248"/>
      <c r="P31" s="248"/>
      <c r="Q31" s="248"/>
      <c r="R31" s="248"/>
      <c r="S31" s="248"/>
      <c r="T31" s="248"/>
      <c r="U31" s="248"/>
      <c r="V31" s="248"/>
      <c r="W31" s="248"/>
      <c r="X31" s="248"/>
      <c r="Y31" s="248"/>
      <c r="Z31" s="248"/>
    </row>
    <row r="32" spans="2:26" ht="38.25">
      <c r="B32" s="67" t="str">
        <f t="shared" si="1"/>
        <v>4b</v>
      </c>
      <c r="C32" s="404" t="s">
        <v>298</v>
      </c>
      <c r="D32" s="440" t="s">
        <v>318</v>
      </c>
      <c r="E32" s="315"/>
      <c r="F32" s="66">
        <f t="shared" si="2"/>
        <v>1</v>
      </c>
      <c r="G32" s="248"/>
      <c r="H32" s="248"/>
      <c r="I32" s="248"/>
      <c r="J32" s="248" t="s">
        <v>49</v>
      </c>
      <c r="K32" s="248"/>
      <c r="L32" s="248"/>
      <c r="M32" s="248"/>
      <c r="N32" s="248"/>
      <c r="O32" s="248"/>
      <c r="P32" s="248"/>
      <c r="Q32" s="248"/>
      <c r="R32" s="248"/>
      <c r="S32" s="248"/>
      <c r="T32" s="248"/>
      <c r="U32" s="248"/>
      <c r="V32" s="248"/>
      <c r="W32" s="248"/>
      <c r="X32" s="248"/>
      <c r="Y32" s="248"/>
      <c r="Z32" s="248"/>
    </row>
    <row r="33" spans="2:26" ht="38.25">
      <c r="B33" s="67" t="str">
        <f t="shared" si="1"/>
        <v>4c</v>
      </c>
      <c r="C33" s="404" t="s">
        <v>298</v>
      </c>
      <c r="D33" s="440" t="s">
        <v>319</v>
      </c>
      <c r="E33" s="315"/>
      <c r="F33" s="66">
        <f t="shared" si="2"/>
        <v>1</v>
      </c>
      <c r="G33" s="248"/>
      <c r="H33" s="248"/>
      <c r="I33" s="248"/>
      <c r="J33" s="248" t="s">
        <v>48</v>
      </c>
      <c r="K33" s="248"/>
      <c r="L33" s="248"/>
      <c r="M33" s="248"/>
      <c r="N33" s="248"/>
      <c r="O33" s="248"/>
      <c r="P33" s="248"/>
      <c r="Q33" s="248"/>
      <c r="R33" s="248"/>
      <c r="S33" s="248"/>
      <c r="T33" s="248"/>
      <c r="U33" s="248"/>
      <c r="V33" s="248"/>
      <c r="W33" s="248"/>
      <c r="X33" s="248"/>
      <c r="Y33" s="248"/>
      <c r="Z33" s="248"/>
    </row>
    <row r="34" spans="2:26" ht="38.25">
      <c r="B34" s="67" t="str">
        <f t="shared" si="1"/>
        <v>4d</v>
      </c>
      <c r="C34" s="404" t="s">
        <v>298</v>
      </c>
      <c r="D34" s="440" t="s">
        <v>320</v>
      </c>
      <c r="E34" s="315"/>
      <c r="F34" s="66">
        <f t="shared" si="2"/>
        <v>1</v>
      </c>
      <c r="G34" s="248"/>
      <c r="H34" s="248"/>
      <c r="I34" s="248"/>
      <c r="J34" s="248" t="s">
        <v>49</v>
      </c>
      <c r="K34" s="248"/>
      <c r="L34" s="248"/>
      <c r="M34" s="248"/>
      <c r="N34" s="248"/>
      <c r="O34" s="248"/>
      <c r="P34" s="248"/>
      <c r="Q34" s="248"/>
      <c r="R34" s="248"/>
      <c r="S34" s="248"/>
      <c r="T34" s="248"/>
      <c r="U34" s="248"/>
      <c r="V34" s="248"/>
      <c r="W34" s="248"/>
      <c r="X34" s="248"/>
      <c r="Y34" s="248"/>
      <c r="Z34" s="248"/>
    </row>
    <row r="35" spans="2:26" ht="38.25">
      <c r="B35" s="67" t="str">
        <f t="shared" si="1"/>
        <v>4e</v>
      </c>
      <c r="C35" s="404" t="s">
        <v>298</v>
      </c>
      <c r="D35" s="440" t="s">
        <v>321</v>
      </c>
      <c r="E35" s="315"/>
      <c r="F35" s="66">
        <f t="shared" si="2"/>
        <v>1</v>
      </c>
      <c r="G35" s="248"/>
      <c r="H35" s="248"/>
      <c r="I35" s="248"/>
      <c r="J35" s="248" t="s">
        <v>49</v>
      </c>
      <c r="K35" s="248"/>
      <c r="L35" s="248"/>
      <c r="M35" s="248"/>
      <c r="N35" s="248"/>
      <c r="O35" s="248"/>
      <c r="P35" s="248"/>
      <c r="Q35" s="248"/>
      <c r="R35" s="248"/>
      <c r="S35" s="248"/>
      <c r="T35" s="248"/>
      <c r="U35" s="248"/>
      <c r="V35" s="248"/>
      <c r="W35" s="248"/>
      <c r="X35" s="248"/>
      <c r="Y35" s="248"/>
      <c r="Z35" s="248"/>
    </row>
    <row r="36" spans="2:26" ht="38.25">
      <c r="B36" s="67" t="str">
        <f t="shared" si="1"/>
        <v>4f</v>
      </c>
      <c r="C36" s="404" t="s">
        <v>298</v>
      </c>
      <c r="D36" s="445" t="s">
        <v>348</v>
      </c>
      <c r="E36" s="315"/>
      <c r="F36" s="66">
        <f t="shared" si="2"/>
        <v>1</v>
      </c>
      <c r="G36" s="248"/>
      <c r="H36" s="248"/>
      <c r="I36" s="248"/>
      <c r="J36" s="248" t="s">
        <v>49</v>
      </c>
      <c r="K36" s="248"/>
      <c r="L36" s="248"/>
      <c r="M36" s="248"/>
      <c r="N36" s="248"/>
      <c r="O36" s="248"/>
      <c r="P36" s="248"/>
      <c r="Q36" s="248"/>
      <c r="R36" s="248"/>
      <c r="S36" s="248"/>
      <c r="T36" s="248"/>
      <c r="U36" s="248"/>
      <c r="V36" s="248"/>
      <c r="W36" s="248"/>
      <c r="X36" s="248"/>
      <c r="Y36" s="248"/>
      <c r="Z36" s="248"/>
    </row>
    <row r="37" spans="2:26" ht="38.25">
      <c r="B37" s="67" t="str">
        <f t="shared" si="1"/>
        <v>4g</v>
      </c>
      <c r="C37" s="404" t="s">
        <v>298</v>
      </c>
      <c r="D37" s="445" t="s">
        <v>349</v>
      </c>
      <c r="E37" s="315"/>
      <c r="F37" s="66">
        <f t="shared" si="2"/>
        <v>1</v>
      </c>
      <c r="G37" s="248"/>
      <c r="H37" s="248"/>
      <c r="I37" s="248"/>
      <c r="J37" s="248" t="s">
        <v>48</v>
      </c>
      <c r="K37" s="248"/>
      <c r="L37" s="248"/>
      <c r="M37" s="248"/>
      <c r="N37" s="248"/>
      <c r="O37" s="248"/>
      <c r="P37" s="248"/>
      <c r="Q37" s="248"/>
      <c r="R37" s="248"/>
      <c r="S37" s="248"/>
      <c r="T37" s="248"/>
      <c r="U37" s="248"/>
      <c r="V37" s="248"/>
      <c r="W37" s="248"/>
      <c r="X37" s="248"/>
      <c r="Y37" s="248"/>
      <c r="Z37" s="248"/>
    </row>
    <row r="38" spans="2:26" ht="38.25">
      <c r="B38" s="67" t="str">
        <f t="shared" si="1"/>
        <v>4h</v>
      </c>
      <c r="C38" s="404" t="s">
        <v>298</v>
      </c>
      <c r="D38" s="445" t="s">
        <v>309</v>
      </c>
      <c r="E38" s="315"/>
      <c r="F38" s="66">
        <f t="shared" si="2"/>
        <v>1</v>
      </c>
      <c r="G38" s="248"/>
      <c r="H38" s="248"/>
      <c r="I38" s="248"/>
      <c r="J38" s="248" t="s">
        <v>49</v>
      </c>
      <c r="K38" s="248"/>
      <c r="L38" s="248"/>
      <c r="M38" s="248"/>
      <c r="N38" s="248"/>
      <c r="O38" s="248"/>
      <c r="P38" s="248"/>
      <c r="Q38" s="248"/>
      <c r="R38" s="248"/>
      <c r="S38" s="248"/>
      <c r="T38" s="248"/>
      <c r="U38" s="248"/>
      <c r="V38" s="248"/>
      <c r="W38" s="248"/>
      <c r="X38" s="248"/>
      <c r="Y38" s="248"/>
      <c r="Z38" s="248"/>
    </row>
    <row r="39" spans="2:26" ht="38.25">
      <c r="B39" s="67" t="str">
        <f t="shared" si="1"/>
        <v>5a</v>
      </c>
      <c r="C39" s="404" t="s">
        <v>299</v>
      </c>
      <c r="D39" s="440" t="s">
        <v>322</v>
      </c>
      <c r="E39" s="315"/>
      <c r="F39" s="66">
        <f t="shared" si="2"/>
        <v>1</v>
      </c>
      <c r="G39" s="248"/>
      <c r="H39" s="248"/>
      <c r="I39" s="248"/>
      <c r="J39" s="248"/>
      <c r="K39" s="248" t="s">
        <v>48</v>
      </c>
      <c r="L39" s="248"/>
      <c r="M39" s="248"/>
      <c r="N39" s="248"/>
      <c r="O39" s="248"/>
      <c r="P39" s="248"/>
      <c r="Q39" s="248"/>
      <c r="R39" s="248"/>
      <c r="S39" s="248"/>
      <c r="T39" s="248"/>
      <c r="U39" s="248"/>
      <c r="V39" s="248"/>
      <c r="W39" s="248"/>
      <c r="X39" s="248"/>
      <c r="Y39" s="248"/>
      <c r="Z39" s="248"/>
    </row>
    <row r="40" spans="2:26" ht="38.25">
      <c r="B40" s="67" t="str">
        <f t="shared" si="1"/>
        <v>5b</v>
      </c>
      <c r="C40" s="404" t="s">
        <v>299</v>
      </c>
      <c r="D40" s="440" t="s">
        <v>323</v>
      </c>
      <c r="E40" s="315"/>
      <c r="F40" s="66">
        <f t="shared" si="2"/>
        <v>1</v>
      </c>
      <c r="G40" s="248"/>
      <c r="H40" s="248"/>
      <c r="I40" s="248"/>
      <c r="J40" s="248"/>
      <c r="K40" s="248" t="s">
        <v>49</v>
      </c>
      <c r="L40" s="248"/>
      <c r="M40" s="248"/>
      <c r="N40" s="248"/>
      <c r="O40" s="248"/>
      <c r="P40" s="248"/>
      <c r="Q40" s="248"/>
      <c r="R40" s="248"/>
      <c r="S40" s="248"/>
      <c r="T40" s="248"/>
      <c r="U40" s="248"/>
      <c r="V40" s="248"/>
      <c r="W40" s="248"/>
      <c r="X40" s="248"/>
      <c r="Y40" s="248"/>
      <c r="Z40" s="248"/>
    </row>
    <row r="41" spans="2:26" ht="38.25">
      <c r="B41" s="67" t="str">
        <f t="shared" si="1"/>
        <v>5c</v>
      </c>
      <c r="C41" s="404" t="s">
        <v>299</v>
      </c>
      <c r="D41" s="440" t="s">
        <v>324</v>
      </c>
      <c r="E41" s="315"/>
      <c r="F41" s="66">
        <f t="shared" si="2"/>
        <v>1</v>
      </c>
      <c r="G41" s="248"/>
      <c r="H41" s="248"/>
      <c r="I41" s="248"/>
      <c r="J41" s="248"/>
      <c r="K41" s="248" t="s">
        <v>48</v>
      </c>
      <c r="L41" s="248"/>
      <c r="M41" s="248"/>
      <c r="N41" s="248"/>
      <c r="O41" s="248"/>
      <c r="P41" s="248"/>
      <c r="Q41" s="248"/>
      <c r="R41" s="248"/>
      <c r="S41" s="248"/>
      <c r="T41" s="248"/>
      <c r="U41" s="248"/>
      <c r="V41" s="248"/>
      <c r="W41" s="248"/>
      <c r="X41" s="248"/>
      <c r="Y41" s="248"/>
      <c r="Z41" s="248"/>
    </row>
    <row r="42" spans="2:26" ht="38.25">
      <c r="B42" s="67" t="str">
        <f t="shared" si="1"/>
        <v>5d</v>
      </c>
      <c r="C42" s="404" t="s">
        <v>299</v>
      </c>
      <c r="D42" s="440" t="s">
        <v>325</v>
      </c>
      <c r="E42" s="315"/>
      <c r="F42" s="66">
        <f t="shared" si="2"/>
        <v>1</v>
      </c>
      <c r="G42" s="248"/>
      <c r="H42" s="248"/>
      <c r="I42" s="248"/>
      <c r="J42" s="248"/>
      <c r="K42" s="248" t="s">
        <v>49</v>
      </c>
      <c r="L42" s="248"/>
      <c r="M42" s="248"/>
      <c r="N42" s="248"/>
      <c r="O42" s="248"/>
      <c r="P42" s="248"/>
      <c r="Q42" s="248"/>
      <c r="R42" s="248"/>
      <c r="S42" s="248"/>
      <c r="T42" s="248"/>
      <c r="U42" s="248"/>
      <c r="V42" s="248"/>
      <c r="W42" s="248"/>
      <c r="X42" s="248"/>
      <c r="Y42" s="248"/>
      <c r="Z42" s="248"/>
    </row>
    <row r="43" spans="2:26" ht="38.25">
      <c r="B43" s="67" t="str">
        <f t="shared" si="1"/>
        <v>5e</v>
      </c>
      <c r="C43" s="404" t="s">
        <v>299</v>
      </c>
      <c r="D43" s="440" t="s">
        <v>326</v>
      </c>
      <c r="E43" s="315"/>
      <c r="F43" s="66">
        <f t="shared" si="2"/>
        <v>1</v>
      </c>
      <c r="G43" s="248"/>
      <c r="H43" s="248"/>
      <c r="I43" s="248"/>
      <c r="J43" s="248"/>
      <c r="K43" s="248" t="s">
        <v>45</v>
      </c>
      <c r="L43" s="248"/>
      <c r="M43" s="248"/>
      <c r="N43" s="248"/>
      <c r="O43" s="248"/>
      <c r="P43" s="248"/>
      <c r="Q43" s="248"/>
      <c r="R43" s="248"/>
      <c r="S43" s="248"/>
      <c r="T43" s="248"/>
      <c r="U43" s="248"/>
      <c r="V43" s="248"/>
      <c r="W43" s="248"/>
      <c r="X43" s="248"/>
      <c r="Y43" s="248"/>
      <c r="Z43" s="248"/>
    </row>
    <row r="44" spans="2:26" ht="38.25">
      <c r="B44" s="67" t="str">
        <f t="shared" si="1"/>
        <v>5f</v>
      </c>
      <c r="C44" s="404" t="s">
        <v>299</v>
      </c>
      <c r="D44" s="440" t="s">
        <v>327</v>
      </c>
      <c r="E44" s="406"/>
      <c r="F44" s="66">
        <f t="shared" si="2"/>
        <v>1</v>
      </c>
      <c r="G44" s="248"/>
      <c r="H44" s="248"/>
      <c r="I44" s="248"/>
      <c r="J44" s="248"/>
      <c r="K44" s="248" t="s">
        <v>49</v>
      </c>
      <c r="L44" s="248"/>
      <c r="M44" s="248"/>
      <c r="N44" s="248"/>
      <c r="O44" s="248"/>
      <c r="P44" s="248"/>
      <c r="Q44" s="248"/>
      <c r="R44" s="248"/>
      <c r="S44" s="248"/>
      <c r="T44" s="248"/>
      <c r="U44" s="248"/>
      <c r="V44" s="248"/>
      <c r="W44" s="248"/>
      <c r="X44" s="248"/>
      <c r="Y44" s="248"/>
      <c r="Z44" s="248"/>
    </row>
    <row r="45" spans="2:26" ht="38.25">
      <c r="B45" s="67" t="str">
        <f t="shared" si="1"/>
        <v>5g</v>
      </c>
      <c r="C45" s="404" t="s">
        <v>299</v>
      </c>
      <c r="D45" s="445" t="s">
        <v>350</v>
      </c>
      <c r="E45" s="406"/>
      <c r="F45" s="66">
        <f t="shared" si="2"/>
        <v>1</v>
      </c>
      <c r="G45" s="248"/>
      <c r="H45" s="248"/>
      <c r="I45" s="248"/>
      <c r="J45" s="248"/>
      <c r="K45" s="248" t="s">
        <v>49</v>
      </c>
      <c r="L45" s="248"/>
      <c r="M45" s="248"/>
      <c r="N45" s="248"/>
      <c r="O45" s="248"/>
      <c r="P45" s="248"/>
      <c r="Q45" s="248"/>
      <c r="R45" s="248"/>
      <c r="S45" s="248"/>
      <c r="T45" s="248"/>
      <c r="U45" s="248"/>
      <c r="V45" s="248"/>
      <c r="W45" s="248"/>
      <c r="X45" s="248"/>
      <c r="Y45" s="248"/>
      <c r="Z45" s="248"/>
    </row>
    <row r="46" spans="2:26" ht="38.25">
      <c r="B46" s="67" t="str">
        <f t="shared" si="1"/>
        <v>5h</v>
      </c>
      <c r="C46" s="404" t="s">
        <v>299</v>
      </c>
      <c r="D46" s="440" t="s">
        <v>330</v>
      </c>
      <c r="E46" s="406"/>
      <c r="F46" s="66">
        <f t="shared" si="2"/>
        <v>1</v>
      </c>
      <c r="G46" s="248"/>
      <c r="H46" s="248"/>
      <c r="I46" s="248"/>
      <c r="J46" s="248"/>
      <c r="K46" s="248" t="s">
        <v>49</v>
      </c>
      <c r="L46" s="248"/>
      <c r="M46" s="248"/>
      <c r="N46" s="248"/>
      <c r="O46" s="248"/>
      <c r="P46" s="248"/>
      <c r="Q46" s="248"/>
      <c r="R46" s="248"/>
      <c r="S46" s="248"/>
      <c r="T46" s="248"/>
      <c r="U46" s="248"/>
      <c r="V46" s="248"/>
      <c r="W46" s="248"/>
      <c r="X46" s="248"/>
      <c r="Y46" s="248"/>
      <c r="Z46" s="248"/>
    </row>
    <row r="47" spans="2:26" ht="47.25">
      <c r="B47" s="67" t="str">
        <f t="shared" si="1"/>
        <v>5i</v>
      </c>
      <c r="C47" s="404" t="s">
        <v>299</v>
      </c>
      <c r="D47" s="446" t="s">
        <v>328</v>
      </c>
      <c r="E47" s="406"/>
      <c r="F47" s="66">
        <v>1</v>
      </c>
      <c r="G47" s="248"/>
      <c r="H47" s="248"/>
      <c r="I47" s="248"/>
      <c r="J47" s="248"/>
      <c r="K47" s="248" t="s">
        <v>49</v>
      </c>
      <c r="L47" s="248"/>
      <c r="M47" s="248"/>
      <c r="N47" s="248"/>
      <c r="O47" s="248"/>
      <c r="P47" s="248"/>
      <c r="Q47" s="248"/>
      <c r="R47" s="248"/>
      <c r="S47" s="248"/>
      <c r="T47" s="248"/>
      <c r="U47" s="248"/>
      <c r="V47" s="248"/>
      <c r="W47" s="248"/>
      <c r="X47" s="248"/>
      <c r="Y47" s="248"/>
      <c r="Z47" s="248"/>
    </row>
    <row r="48" spans="2:26">
      <c r="B48" s="67" t="str">
        <f t="shared" si="1"/>
        <v/>
      </c>
      <c r="C48" s="404"/>
      <c r="D48" s="335"/>
      <c r="E48" s="315"/>
      <c r="F48" s="66">
        <f t="shared" si="2"/>
        <v>0</v>
      </c>
      <c r="G48" s="248"/>
      <c r="H48" s="248"/>
      <c r="I48" s="248"/>
      <c r="J48" s="248"/>
      <c r="K48" s="248"/>
      <c r="L48" s="248"/>
      <c r="M48" s="248"/>
      <c r="N48" s="248"/>
      <c r="O48" s="248"/>
      <c r="P48" s="248"/>
      <c r="Q48" s="248"/>
      <c r="R48" s="248"/>
      <c r="S48" s="248"/>
      <c r="T48" s="248"/>
      <c r="U48" s="248"/>
      <c r="V48" s="248"/>
      <c r="W48" s="248"/>
      <c r="X48" s="248"/>
      <c r="Y48" s="248"/>
      <c r="Z48" s="248"/>
    </row>
    <row r="49" spans="2:26">
      <c r="B49" s="67" t="str">
        <f t="shared" si="1"/>
        <v/>
      </c>
      <c r="C49" s="404"/>
      <c r="D49" s="335"/>
      <c r="E49" s="406"/>
      <c r="F49" s="66">
        <f t="shared" si="2"/>
        <v>0</v>
      </c>
      <c r="G49" s="248"/>
      <c r="H49" s="248"/>
      <c r="I49" s="248"/>
      <c r="J49" s="248"/>
      <c r="K49" s="248"/>
      <c r="L49" s="248"/>
      <c r="M49" s="248"/>
      <c r="N49" s="248"/>
      <c r="O49" s="248"/>
      <c r="P49" s="248"/>
      <c r="Q49" s="248"/>
      <c r="R49" s="248"/>
      <c r="S49" s="248"/>
      <c r="T49" s="248"/>
      <c r="U49" s="248"/>
      <c r="V49" s="248"/>
      <c r="W49" s="248"/>
      <c r="X49" s="248"/>
      <c r="Y49" s="248"/>
      <c r="Z49" s="248"/>
    </row>
    <row r="50" spans="2:26">
      <c r="B50" s="67" t="str">
        <f t="shared" si="1"/>
        <v/>
      </c>
      <c r="C50" s="404"/>
      <c r="D50" s="335"/>
      <c r="E50" s="406"/>
      <c r="F50" s="66">
        <f t="shared" si="2"/>
        <v>0</v>
      </c>
      <c r="G50" s="248"/>
      <c r="H50" s="248"/>
      <c r="I50" s="248"/>
      <c r="J50" s="248"/>
      <c r="K50" s="248"/>
      <c r="L50" s="248"/>
      <c r="M50" s="248"/>
      <c r="N50" s="248"/>
      <c r="O50" s="248"/>
      <c r="P50" s="248"/>
      <c r="Q50" s="248"/>
      <c r="R50" s="248"/>
      <c r="S50" s="248"/>
      <c r="T50" s="248"/>
      <c r="U50" s="248"/>
      <c r="V50" s="248"/>
      <c r="W50" s="248"/>
      <c r="X50" s="248"/>
      <c r="Y50" s="248"/>
      <c r="Z50" s="248"/>
    </row>
    <row r="51" spans="2:26">
      <c r="B51" s="67" t="str">
        <f t="shared" si="1"/>
        <v/>
      </c>
      <c r="C51" s="404"/>
      <c r="D51" s="335"/>
      <c r="E51" s="406"/>
      <c r="F51" s="66">
        <f t="shared" si="2"/>
        <v>0</v>
      </c>
      <c r="G51" s="248"/>
      <c r="H51" s="248"/>
      <c r="I51" s="248"/>
      <c r="J51" s="248"/>
      <c r="K51" s="248"/>
      <c r="L51" s="248"/>
      <c r="M51" s="248"/>
      <c r="N51" s="248"/>
      <c r="O51" s="248"/>
      <c r="P51" s="248"/>
      <c r="Q51" s="248"/>
      <c r="R51" s="248"/>
      <c r="S51" s="248"/>
      <c r="T51" s="248"/>
      <c r="U51" s="248"/>
      <c r="V51" s="248"/>
      <c r="W51" s="248"/>
      <c r="X51" s="248"/>
      <c r="Y51" s="248"/>
      <c r="Z51" s="248"/>
    </row>
    <row r="52" spans="2:26">
      <c r="B52" s="67" t="str">
        <f t="shared" si="1"/>
        <v/>
      </c>
      <c r="C52" s="404"/>
      <c r="D52" s="335"/>
      <c r="E52" s="406"/>
      <c r="F52" s="66">
        <f t="shared" si="2"/>
        <v>0</v>
      </c>
      <c r="G52" s="248"/>
      <c r="H52" s="248"/>
      <c r="I52" s="248"/>
      <c r="J52" s="248"/>
      <c r="K52" s="248"/>
      <c r="L52" s="248"/>
      <c r="M52" s="248"/>
      <c r="N52" s="248"/>
      <c r="O52" s="248"/>
      <c r="P52" s="248"/>
      <c r="Q52" s="248"/>
      <c r="R52" s="248"/>
      <c r="S52" s="248"/>
      <c r="T52" s="248"/>
      <c r="U52" s="248"/>
      <c r="V52" s="248"/>
      <c r="W52" s="248"/>
      <c r="X52" s="248"/>
      <c r="Y52" s="248"/>
      <c r="Z52" s="248"/>
    </row>
    <row r="53" spans="2:26">
      <c r="B53" s="67" t="str">
        <f t="shared" si="1"/>
        <v/>
      </c>
      <c r="C53" s="404"/>
      <c r="D53" s="335"/>
      <c r="E53" s="406"/>
      <c r="F53" s="66">
        <f t="shared" si="2"/>
        <v>0</v>
      </c>
      <c r="G53" s="248"/>
      <c r="H53" s="248"/>
      <c r="I53" s="248"/>
      <c r="J53" s="248"/>
      <c r="K53" s="248"/>
      <c r="L53" s="248"/>
      <c r="M53" s="248"/>
      <c r="N53" s="248"/>
      <c r="O53" s="248"/>
      <c r="P53" s="248"/>
      <c r="Q53" s="248"/>
      <c r="R53" s="248"/>
      <c r="S53" s="248"/>
      <c r="T53" s="248"/>
      <c r="U53" s="248"/>
      <c r="V53" s="248"/>
      <c r="W53" s="248"/>
      <c r="X53" s="248"/>
      <c r="Y53" s="248"/>
      <c r="Z53" s="248"/>
    </row>
    <row r="54" spans="2:26">
      <c r="B54" s="67" t="str">
        <f t="shared" si="1"/>
        <v/>
      </c>
      <c r="C54" s="404"/>
      <c r="D54" s="335"/>
      <c r="E54" s="406"/>
      <c r="F54" s="66">
        <f t="shared" si="2"/>
        <v>0</v>
      </c>
      <c r="G54" s="248"/>
      <c r="H54" s="248"/>
      <c r="I54" s="248"/>
      <c r="J54" s="248"/>
      <c r="K54" s="248"/>
      <c r="L54" s="248"/>
      <c r="M54" s="248"/>
      <c r="N54" s="248"/>
      <c r="O54" s="248"/>
      <c r="P54" s="248"/>
      <c r="Q54" s="248"/>
      <c r="R54" s="248"/>
      <c r="S54" s="248"/>
      <c r="T54" s="248"/>
      <c r="U54" s="248"/>
      <c r="V54" s="248"/>
      <c r="W54" s="248"/>
      <c r="X54" s="248"/>
      <c r="Y54" s="248"/>
      <c r="Z54" s="248"/>
    </row>
    <row r="55" spans="2:26">
      <c r="B55" s="67" t="str">
        <f t="shared" si="1"/>
        <v/>
      </c>
      <c r="C55" s="404"/>
      <c r="D55" s="335"/>
      <c r="E55" s="406"/>
      <c r="F55" s="66">
        <f t="shared" si="2"/>
        <v>0</v>
      </c>
      <c r="G55" s="248"/>
      <c r="H55" s="248"/>
      <c r="I55" s="248"/>
      <c r="J55" s="248"/>
      <c r="K55" s="248"/>
      <c r="L55" s="248"/>
      <c r="M55" s="248"/>
      <c r="N55" s="248"/>
      <c r="O55" s="248"/>
      <c r="P55" s="248"/>
      <c r="Q55" s="248"/>
      <c r="R55" s="248"/>
      <c r="S55" s="248"/>
      <c r="T55" s="248"/>
      <c r="U55" s="248"/>
      <c r="V55" s="248"/>
      <c r="W55" s="248"/>
      <c r="X55" s="248"/>
      <c r="Y55" s="248"/>
      <c r="Z55" s="248"/>
    </row>
    <row r="56" spans="2:26">
      <c r="B56" s="67" t="str">
        <f t="shared" si="1"/>
        <v/>
      </c>
      <c r="C56" s="404"/>
      <c r="D56" s="335"/>
      <c r="E56" s="406"/>
      <c r="F56" s="66">
        <f t="shared" si="2"/>
        <v>0</v>
      </c>
      <c r="G56" s="248"/>
      <c r="H56" s="248"/>
      <c r="I56" s="248"/>
      <c r="J56" s="248"/>
      <c r="K56" s="248"/>
      <c r="L56" s="248"/>
      <c r="M56" s="248"/>
      <c r="N56" s="248"/>
      <c r="O56" s="248"/>
      <c r="P56" s="248"/>
      <c r="Q56" s="248"/>
      <c r="R56" s="248"/>
      <c r="S56" s="248"/>
      <c r="T56" s="248"/>
      <c r="U56" s="248"/>
      <c r="V56" s="248"/>
      <c r="W56" s="248"/>
      <c r="X56" s="248"/>
      <c r="Y56" s="248"/>
      <c r="Z56" s="248"/>
    </row>
    <row r="57" spans="2:26">
      <c r="B57" s="67" t="str">
        <f t="shared" si="1"/>
        <v/>
      </c>
      <c r="C57" s="404"/>
      <c r="D57" s="405"/>
      <c r="E57" s="406"/>
      <c r="F57" s="66">
        <f t="shared" si="2"/>
        <v>0</v>
      </c>
      <c r="G57" s="248"/>
      <c r="H57" s="248"/>
      <c r="I57" s="248"/>
      <c r="J57" s="248"/>
      <c r="K57" s="248"/>
      <c r="L57" s="248"/>
      <c r="M57" s="248"/>
      <c r="N57" s="248"/>
      <c r="O57" s="248"/>
      <c r="P57" s="248"/>
      <c r="Q57" s="248"/>
      <c r="R57" s="248"/>
      <c r="S57" s="248"/>
      <c r="T57" s="248"/>
      <c r="U57" s="248"/>
      <c r="V57" s="248"/>
      <c r="W57" s="248"/>
      <c r="X57" s="248"/>
      <c r="Y57" s="248"/>
      <c r="Z57" s="248"/>
    </row>
    <row r="58" spans="2:26">
      <c r="B58" s="67" t="str">
        <f t="shared" si="1"/>
        <v/>
      </c>
      <c r="C58" s="404"/>
      <c r="D58" s="335"/>
      <c r="E58" s="315"/>
      <c r="F58" s="66">
        <f t="shared" si="2"/>
        <v>0</v>
      </c>
      <c r="G58" s="248"/>
      <c r="H58" s="248"/>
      <c r="I58" s="248"/>
      <c r="J58" s="248"/>
      <c r="K58" s="248"/>
      <c r="L58" s="248"/>
      <c r="M58" s="248"/>
      <c r="N58" s="248"/>
      <c r="O58" s="248"/>
      <c r="P58" s="248"/>
      <c r="Q58" s="248"/>
      <c r="R58" s="248"/>
      <c r="S58" s="248"/>
      <c r="T58" s="248"/>
      <c r="U58" s="248"/>
      <c r="V58" s="248"/>
      <c r="W58" s="248"/>
      <c r="X58" s="248"/>
      <c r="Y58" s="248"/>
      <c r="Z58" s="248"/>
    </row>
    <row r="59" spans="2:26">
      <c r="B59" s="67" t="str">
        <f t="shared" si="1"/>
        <v/>
      </c>
      <c r="C59" s="404"/>
      <c r="D59" s="335"/>
      <c r="E59" s="315"/>
      <c r="F59" s="66">
        <f t="shared" si="2"/>
        <v>0</v>
      </c>
      <c r="G59" s="248"/>
      <c r="H59" s="248"/>
      <c r="I59" s="248"/>
      <c r="J59" s="248"/>
      <c r="K59" s="248"/>
      <c r="L59" s="248"/>
      <c r="M59" s="248"/>
      <c r="N59" s="248"/>
      <c r="O59" s="248"/>
      <c r="P59" s="248"/>
      <c r="Q59" s="248"/>
      <c r="R59" s="248"/>
      <c r="S59" s="248"/>
      <c r="T59" s="248"/>
      <c r="U59" s="248"/>
      <c r="V59" s="248"/>
      <c r="W59" s="248"/>
      <c r="X59" s="248"/>
      <c r="Y59" s="248"/>
      <c r="Z59" s="248"/>
    </row>
    <row r="60" spans="2:26">
      <c r="B60" s="67" t="str">
        <f t="shared" si="1"/>
        <v/>
      </c>
      <c r="C60" s="404"/>
      <c r="D60" s="405"/>
      <c r="E60" s="406"/>
      <c r="F60" s="66">
        <f t="shared" si="2"/>
        <v>0</v>
      </c>
      <c r="G60" s="248"/>
      <c r="H60" s="248"/>
      <c r="I60" s="248"/>
      <c r="J60" s="248"/>
      <c r="K60" s="248"/>
      <c r="L60" s="248"/>
      <c r="M60" s="248"/>
      <c r="N60" s="248"/>
      <c r="O60" s="248"/>
      <c r="P60" s="248"/>
      <c r="Q60" s="248"/>
      <c r="R60" s="248"/>
      <c r="S60" s="248"/>
      <c r="T60" s="248"/>
      <c r="U60" s="248"/>
      <c r="V60" s="248"/>
      <c r="W60" s="248"/>
      <c r="X60" s="248"/>
      <c r="Y60" s="248"/>
      <c r="Z60" s="248"/>
    </row>
    <row r="61" spans="2:26">
      <c r="B61" s="67" t="str">
        <f t="shared" si="1"/>
        <v/>
      </c>
      <c r="C61" s="404"/>
      <c r="D61" s="405"/>
      <c r="E61" s="406"/>
      <c r="F61" s="66">
        <f t="shared" si="2"/>
        <v>0</v>
      </c>
      <c r="G61" s="248"/>
      <c r="H61" s="248"/>
      <c r="I61" s="248"/>
      <c r="J61" s="248"/>
      <c r="K61" s="248"/>
      <c r="L61" s="248"/>
      <c r="M61" s="248"/>
      <c r="N61" s="248"/>
      <c r="O61" s="248"/>
      <c r="P61" s="248"/>
      <c r="Q61" s="248"/>
      <c r="R61" s="248"/>
      <c r="S61" s="248"/>
      <c r="T61" s="248"/>
      <c r="U61" s="248"/>
      <c r="V61" s="248"/>
      <c r="W61" s="248"/>
      <c r="X61" s="248"/>
      <c r="Y61" s="248"/>
      <c r="Z61" s="248"/>
    </row>
    <row r="62" spans="2:26">
      <c r="B62" s="67" t="str">
        <f t="shared" si="1"/>
        <v/>
      </c>
      <c r="C62" s="404"/>
      <c r="D62" s="405"/>
      <c r="E62" s="406"/>
      <c r="F62" s="66">
        <f t="shared" si="2"/>
        <v>0</v>
      </c>
      <c r="G62" s="248"/>
      <c r="H62" s="248"/>
      <c r="I62" s="248"/>
      <c r="J62" s="248"/>
      <c r="K62" s="248"/>
      <c r="L62" s="248"/>
      <c r="M62" s="248"/>
      <c r="N62" s="248"/>
      <c r="O62" s="248"/>
      <c r="P62" s="248"/>
      <c r="Q62" s="248"/>
      <c r="R62" s="248"/>
      <c r="S62" s="248"/>
      <c r="T62" s="248"/>
      <c r="U62" s="248"/>
      <c r="V62" s="248"/>
      <c r="W62" s="248"/>
      <c r="X62" s="248"/>
      <c r="Y62" s="248"/>
      <c r="Z62" s="248"/>
    </row>
    <row r="63" spans="2:26">
      <c r="B63" s="67" t="str">
        <f t="shared" si="1"/>
        <v/>
      </c>
      <c r="C63" s="404"/>
      <c r="D63" s="405"/>
      <c r="E63" s="406"/>
      <c r="F63" s="66">
        <f t="shared" si="2"/>
        <v>0</v>
      </c>
      <c r="G63" s="248"/>
      <c r="H63" s="248"/>
      <c r="I63" s="248"/>
      <c r="J63" s="248"/>
      <c r="K63" s="248"/>
      <c r="L63" s="248"/>
      <c r="M63" s="248"/>
      <c r="N63" s="248"/>
      <c r="O63" s="248"/>
      <c r="P63" s="248"/>
      <c r="Q63" s="248"/>
      <c r="R63" s="248"/>
      <c r="S63" s="248"/>
      <c r="T63" s="248"/>
      <c r="U63" s="248"/>
      <c r="V63" s="248"/>
      <c r="W63" s="248"/>
      <c r="X63" s="248"/>
      <c r="Y63" s="248"/>
      <c r="Z63" s="248"/>
    </row>
    <row r="64" spans="2:26">
      <c r="B64" s="67" t="str">
        <f t="shared" si="1"/>
        <v/>
      </c>
      <c r="C64" s="404"/>
      <c r="D64" s="405"/>
      <c r="E64" s="406"/>
      <c r="F64" s="66">
        <f t="shared" si="2"/>
        <v>0</v>
      </c>
      <c r="G64" s="248"/>
      <c r="H64" s="248"/>
      <c r="I64" s="248"/>
      <c r="J64" s="248"/>
      <c r="K64" s="248"/>
      <c r="L64" s="248"/>
      <c r="M64" s="248"/>
      <c r="N64" s="248"/>
      <c r="O64" s="248"/>
      <c r="P64" s="248"/>
      <c r="Q64" s="248"/>
      <c r="R64" s="248"/>
      <c r="S64" s="248"/>
      <c r="T64" s="248"/>
      <c r="U64" s="248"/>
      <c r="V64" s="248"/>
      <c r="W64" s="248"/>
      <c r="X64" s="248"/>
      <c r="Y64" s="248"/>
      <c r="Z64" s="248"/>
    </row>
    <row r="65" spans="2:26">
      <c r="B65" s="67" t="str">
        <f t="shared" si="1"/>
        <v/>
      </c>
      <c r="C65" s="404"/>
      <c r="D65" s="405"/>
      <c r="E65" s="406"/>
      <c r="F65" s="66">
        <f t="shared" si="2"/>
        <v>0</v>
      </c>
      <c r="G65" s="248"/>
      <c r="H65" s="248"/>
      <c r="I65" s="248"/>
      <c r="J65" s="248"/>
      <c r="K65" s="248"/>
      <c r="L65" s="248"/>
      <c r="M65" s="248"/>
      <c r="N65" s="248"/>
      <c r="O65" s="248"/>
      <c r="P65" s="248"/>
      <c r="Q65" s="248"/>
      <c r="R65" s="248"/>
      <c r="S65" s="248"/>
      <c r="T65" s="248"/>
      <c r="U65" s="248"/>
      <c r="V65" s="248"/>
      <c r="W65" s="248"/>
      <c r="X65" s="248"/>
      <c r="Y65" s="248"/>
      <c r="Z65" s="248"/>
    </row>
    <row r="66" spans="2:26">
      <c r="B66" s="67" t="str">
        <f t="shared" si="1"/>
        <v/>
      </c>
      <c r="C66" s="404"/>
      <c r="D66" s="405"/>
      <c r="E66" s="406"/>
      <c r="F66" s="66">
        <f t="shared" si="2"/>
        <v>0</v>
      </c>
      <c r="G66" s="248"/>
      <c r="H66" s="248"/>
      <c r="I66" s="248"/>
      <c r="J66" s="248"/>
      <c r="K66" s="248"/>
      <c r="L66" s="248"/>
      <c r="M66" s="248"/>
      <c r="N66" s="248"/>
      <c r="O66" s="248"/>
      <c r="P66" s="248"/>
      <c r="Q66" s="248"/>
      <c r="R66" s="248"/>
      <c r="S66" s="248"/>
      <c r="T66" s="248"/>
      <c r="U66" s="248"/>
      <c r="V66" s="248"/>
      <c r="W66" s="248"/>
      <c r="X66" s="248"/>
      <c r="Y66" s="248"/>
      <c r="Z66" s="248"/>
    </row>
    <row r="67" spans="2:26">
      <c r="B67" s="67" t="str">
        <f t="shared" si="1"/>
        <v/>
      </c>
      <c r="C67" s="404"/>
      <c r="D67" s="405"/>
      <c r="E67" s="406"/>
      <c r="F67" s="66">
        <f t="shared" si="2"/>
        <v>0</v>
      </c>
      <c r="G67" s="248"/>
      <c r="H67" s="248"/>
      <c r="I67" s="248"/>
      <c r="J67" s="248"/>
      <c r="K67" s="248"/>
      <c r="L67" s="248"/>
      <c r="M67" s="248"/>
      <c r="N67" s="248"/>
      <c r="O67" s="248"/>
      <c r="P67" s="248"/>
      <c r="Q67" s="248"/>
      <c r="R67" s="248"/>
      <c r="S67" s="248"/>
      <c r="T67" s="248"/>
      <c r="U67" s="248"/>
      <c r="V67" s="248"/>
      <c r="W67" s="248"/>
      <c r="X67" s="248"/>
      <c r="Y67" s="248"/>
      <c r="Z67" s="248"/>
    </row>
    <row r="68" spans="2:26">
      <c r="B68" s="67" t="str">
        <f t="shared" si="1"/>
        <v/>
      </c>
      <c r="C68" s="404"/>
      <c r="D68" s="405"/>
      <c r="E68" s="406"/>
      <c r="F68" s="66">
        <f t="shared" si="2"/>
        <v>0</v>
      </c>
      <c r="G68" s="248"/>
      <c r="H68" s="248"/>
      <c r="I68" s="248"/>
      <c r="J68" s="248"/>
      <c r="K68" s="248"/>
      <c r="L68" s="248"/>
      <c r="M68" s="248"/>
      <c r="N68" s="248"/>
      <c r="O68" s="248"/>
      <c r="P68" s="248"/>
      <c r="Q68" s="248"/>
      <c r="R68" s="248"/>
      <c r="S68" s="248"/>
      <c r="T68" s="248"/>
      <c r="U68" s="248"/>
      <c r="V68" s="248"/>
      <c r="W68" s="248"/>
      <c r="X68" s="248"/>
      <c r="Y68" s="248"/>
      <c r="Z68" s="248"/>
    </row>
    <row r="69" spans="2:26">
      <c r="B69" s="67" t="str">
        <f t="shared" si="1"/>
        <v/>
      </c>
      <c r="C69" s="404"/>
      <c r="D69" s="335"/>
      <c r="E69" s="315"/>
      <c r="F69" s="66">
        <f t="shared" si="2"/>
        <v>0</v>
      </c>
      <c r="G69" s="248"/>
      <c r="H69" s="248"/>
      <c r="I69" s="248"/>
      <c r="J69" s="248"/>
      <c r="K69" s="248"/>
      <c r="L69" s="248"/>
      <c r="M69" s="248"/>
      <c r="N69" s="248"/>
      <c r="O69" s="248"/>
      <c r="P69" s="248"/>
      <c r="Q69" s="248"/>
      <c r="R69" s="248"/>
      <c r="S69" s="248"/>
      <c r="T69" s="248"/>
      <c r="U69" s="248"/>
      <c r="V69" s="248"/>
      <c r="W69" s="248"/>
      <c r="X69" s="248"/>
      <c r="Y69" s="248"/>
      <c r="Z69" s="248"/>
    </row>
    <row r="70" spans="2:26">
      <c r="B70" s="67" t="str">
        <f t="shared" si="1"/>
        <v/>
      </c>
      <c r="C70" s="404"/>
      <c r="D70" s="247"/>
      <c r="E70" s="316"/>
      <c r="F70" s="66">
        <f t="shared" ref="F70:F73" si="3">COUNTA(G70:Z70)</f>
        <v>0</v>
      </c>
      <c r="G70" s="248"/>
      <c r="H70" s="248"/>
      <c r="I70" s="248"/>
      <c r="J70" s="248"/>
      <c r="K70" s="248"/>
      <c r="L70" s="248"/>
      <c r="M70" s="248"/>
      <c r="N70" s="248"/>
      <c r="O70" s="248"/>
      <c r="P70" s="248"/>
      <c r="Q70" s="248"/>
      <c r="R70" s="248"/>
      <c r="S70" s="248"/>
      <c r="T70" s="248"/>
      <c r="U70" s="248"/>
      <c r="V70" s="248"/>
      <c r="W70" s="248"/>
      <c r="X70" s="248"/>
      <c r="Y70" s="248"/>
      <c r="Z70" s="248"/>
    </row>
    <row r="71" spans="2:26">
      <c r="B71" s="67" t="str">
        <f t="shared" ref="B71:B134" si="4">IF(LEFT(C71,2)="10", LEFT(C71,2)&amp;LEFT(D71,1),LEFT(C71,1)&amp;LEFT(D71,1))</f>
        <v/>
      </c>
      <c r="C71" s="404"/>
      <c r="D71" s="247"/>
      <c r="E71" s="316"/>
      <c r="F71" s="66">
        <f t="shared" si="3"/>
        <v>0</v>
      </c>
      <c r="G71" s="248"/>
      <c r="H71" s="248"/>
      <c r="I71" s="248"/>
      <c r="J71" s="248"/>
      <c r="K71" s="248"/>
      <c r="L71" s="248"/>
      <c r="M71" s="248"/>
      <c r="N71" s="248"/>
      <c r="O71" s="248"/>
      <c r="P71" s="248"/>
      <c r="Q71" s="248"/>
      <c r="R71" s="248"/>
      <c r="S71" s="248"/>
      <c r="T71" s="248"/>
      <c r="U71" s="248"/>
      <c r="V71" s="248"/>
      <c r="W71" s="248"/>
      <c r="X71" s="248"/>
      <c r="Y71" s="248"/>
      <c r="Z71" s="248"/>
    </row>
    <row r="72" spans="2:26">
      <c r="B72" s="67" t="str">
        <f t="shared" si="4"/>
        <v/>
      </c>
      <c r="C72" s="404"/>
      <c r="D72" s="247"/>
      <c r="E72" s="316"/>
      <c r="F72" s="66">
        <f t="shared" si="3"/>
        <v>0</v>
      </c>
      <c r="G72" s="248"/>
      <c r="H72" s="248"/>
      <c r="I72" s="248"/>
      <c r="J72" s="248"/>
      <c r="K72" s="248"/>
      <c r="L72" s="248"/>
      <c r="M72" s="248"/>
      <c r="N72" s="248"/>
      <c r="O72" s="248"/>
      <c r="P72" s="248"/>
      <c r="Q72" s="248"/>
      <c r="R72" s="248"/>
      <c r="S72" s="248"/>
      <c r="T72" s="248"/>
      <c r="U72" s="248"/>
      <c r="V72" s="248"/>
      <c r="W72" s="248"/>
      <c r="X72" s="248"/>
      <c r="Y72" s="248"/>
      <c r="Z72" s="248"/>
    </row>
    <row r="73" spans="2:26">
      <c r="B73" s="67" t="str">
        <f t="shared" si="4"/>
        <v/>
      </c>
      <c r="C73" s="404"/>
      <c r="D73" s="247"/>
      <c r="E73" s="316"/>
      <c r="F73" s="66">
        <f t="shared" si="3"/>
        <v>0</v>
      </c>
      <c r="G73" s="248"/>
      <c r="H73" s="248"/>
      <c r="I73" s="248"/>
      <c r="J73" s="248"/>
      <c r="K73" s="248"/>
      <c r="L73" s="248"/>
      <c r="M73" s="248"/>
      <c r="N73" s="248"/>
      <c r="O73" s="248"/>
      <c r="P73" s="248"/>
      <c r="Q73" s="248"/>
      <c r="R73" s="248"/>
      <c r="S73" s="248"/>
      <c r="T73" s="248"/>
      <c r="U73" s="248"/>
      <c r="V73" s="248"/>
      <c r="W73" s="248"/>
      <c r="X73" s="248"/>
      <c r="Y73" s="248"/>
      <c r="Z73" s="248"/>
    </row>
    <row r="74" spans="2:26">
      <c r="B74" s="67" t="str">
        <f t="shared" si="4"/>
        <v/>
      </c>
      <c r="C74" s="404"/>
      <c r="D74" s="247"/>
      <c r="E74" s="316"/>
      <c r="F74" s="66">
        <f t="shared" ref="F74:F137" si="5">COUNTA(G74:Z74)</f>
        <v>0</v>
      </c>
      <c r="G74" s="248"/>
      <c r="H74" s="248"/>
      <c r="I74" s="248"/>
      <c r="J74" s="248"/>
      <c r="K74" s="248"/>
      <c r="L74" s="248"/>
      <c r="M74" s="248"/>
      <c r="N74" s="248"/>
      <c r="O74" s="248"/>
      <c r="P74" s="248"/>
      <c r="Q74" s="248"/>
      <c r="R74" s="248"/>
      <c r="S74" s="248"/>
      <c r="T74" s="248"/>
      <c r="U74" s="248"/>
      <c r="V74" s="248"/>
      <c r="W74" s="248"/>
      <c r="X74" s="248"/>
      <c r="Y74" s="248"/>
      <c r="Z74" s="248"/>
    </row>
    <row r="75" spans="2:26">
      <c r="B75" s="67" t="str">
        <f t="shared" si="4"/>
        <v/>
      </c>
      <c r="C75" s="404"/>
      <c r="D75" s="247"/>
      <c r="E75" s="316"/>
      <c r="F75" s="66">
        <f t="shared" si="5"/>
        <v>0</v>
      </c>
      <c r="G75" s="248"/>
      <c r="H75" s="248"/>
      <c r="I75" s="248"/>
      <c r="J75" s="248"/>
      <c r="K75" s="248"/>
      <c r="L75" s="248"/>
      <c r="M75" s="248"/>
      <c r="N75" s="248"/>
      <c r="O75" s="248"/>
      <c r="P75" s="248"/>
      <c r="Q75" s="248"/>
      <c r="R75" s="248"/>
      <c r="S75" s="248"/>
      <c r="T75" s="248"/>
      <c r="U75" s="248"/>
      <c r="V75" s="248"/>
      <c r="W75" s="248"/>
      <c r="X75" s="248"/>
      <c r="Y75" s="248"/>
      <c r="Z75" s="248"/>
    </row>
    <row r="76" spans="2:26">
      <c r="B76" s="67" t="str">
        <f t="shared" si="4"/>
        <v/>
      </c>
      <c r="C76" s="404"/>
      <c r="D76" s="247"/>
      <c r="E76" s="316"/>
      <c r="F76" s="66">
        <f t="shared" si="5"/>
        <v>0</v>
      </c>
      <c r="G76" s="248"/>
      <c r="H76" s="248"/>
      <c r="I76" s="248"/>
      <c r="J76" s="248"/>
      <c r="K76" s="248"/>
      <c r="L76" s="248"/>
      <c r="M76" s="248"/>
      <c r="N76" s="248"/>
      <c r="O76" s="248"/>
      <c r="P76" s="248"/>
      <c r="Q76" s="248"/>
      <c r="R76" s="248"/>
      <c r="S76" s="248"/>
      <c r="T76" s="248"/>
      <c r="U76" s="248"/>
      <c r="V76" s="248"/>
      <c r="W76" s="248"/>
      <c r="X76" s="248"/>
      <c r="Y76" s="248"/>
      <c r="Z76" s="248"/>
    </row>
    <row r="77" spans="2:26">
      <c r="B77" s="67" t="str">
        <f t="shared" si="4"/>
        <v/>
      </c>
      <c r="C77" s="404"/>
      <c r="D77" s="247"/>
      <c r="E77" s="316"/>
      <c r="F77" s="66">
        <f t="shared" si="5"/>
        <v>0</v>
      </c>
      <c r="G77" s="248"/>
      <c r="H77" s="248"/>
      <c r="I77" s="248"/>
      <c r="J77" s="248"/>
      <c r="K77" s="248"/>
      <c r="L77" s="248"/>
      <c r="M77" s="248"/>
      <c r="N77" s="248"/>
      <c r="O77" s="248"/>
      <c r="P77" s="248"/>
      <c r="Q77" s="248"/>
      <c r="R77" s="248"/>
      <c r="S77" s="248"/>
      <c r="T77" s="248"/>
      <c r="U77" s="248"/>
      <c r="V77" s="248"/>
      <c r="W77" s="248"/>
      <c r="X77" s="248"/>
      <c r="Y77" s="248"/>
      <c r="Z77" s="248"/>
    </row>
    <row r="78" spans="2:26">
      <c r="B78" s="67" t="str">
        <f t="shared" si="4"/>
        <v/>
      </c>
      <c r="C78" s="404"/>
      <c r="D78" s="247"/>
      <c r="E78" s="316"/>
      <c r="F78" s="66">
        <f t="shared" si="5"/>
        <v>0</v>
      </c>
      <c r="G78" s="248"/>
      <c r="H78" s="248"/>
      <c r="I78" s="248"/>
      <c r="J78" s="248"/>
      <c r="K78" s="248"/>
      <c r="L78" s="248"/>
      <c r="M78" s="248"/>
      <c r="N78" s="248"/>
      <c r="O78" s="248"/>
      <c r="P78" s="248"/>
      <c r="Q78" s="248"/>
      <c r="R78" s="248"/>
      <c r="S78" s="248"/>
      <c r="T78" s="248"/>
      <c r="U78" s="248"/>
      <c r="V78" s="248"/>
      <c r="W78" s="248"/>
      <c r="X78" s="248"/>
      <c r="Y78" s="248"/>
      <c r="Z78" s="248"/>
    </row>
    <row r="79" spans="2:26">
      <c r="B79" s="67" t="str">
        <f t="shared" si="4"/>
        <v/>
      </c>
      <c r="C79" s="404"/>
      <c r="D79" s="247"/>
      <c r="E79" s="316"/>
      <c r="F79" s="66">
        <f t="shared" si="5"/>
        <v>0</v>
      </c>
      <c r="G79" s="248"/>
      <c r="H79" s="248"/>
      <c r="I79" s="248"/>
      <c r="J79" s="248"/>
      <c r="K79" s="248"/>
      <c r="L79" s="248"/>
      <c r="M79" s="248"/>
      <c r="N79" s="248"/>
      <c r="O79" s="248"/>
      <c r="P79" s="248"/>
      <c r="Q79" s="248"/>
      <c r="R79" s="248"/>
      <c r="S79" s="248"/>
      <c r="T79" s="248"/>
      <c r="U79" s="248"/>
      <c r="V79" s="248"/>
      <c r="W79" s="248"/>
      <c r="X79" s="248"/>
      <c r="Y79" s="248"/>
      <c r="Z79" s="248"/>
    </row>
    <row r="80" spans="2:26">
      <c r="B80" s="67" t="str">
        <f t="shared" si="4"/>
        <v/>
      </c>
      <c r="C80" s="404"/>
      <c r="D80" s="247"/>
      <c r="E80" s="316"/>
      <c r="F80" s="66">
        <f t="shared" si="5"/>
        <v>0</v>
      </c>
      <c r="G80" s="248"/>
      <c r="H80" s="248"/>
      <c r="I80" s="248"/>
      <c r="J80" s="248"/>
      <c r="K80" s="248"/>
      <c r="L80" s="248"/>
      <c r="M80" s="248"/>
      <c r="N80" s="248"/>
      <c r="O80" s="248"/>
      <c r="P80" s="248"/>
      <c r="Q80" s="248"/>
      <c r="R80" s="248"/>
      <c r="S80" s="248"/>
      <c r="T80" s="248"/>
      <c r="U80" s="248"/>
      <c r="V80" s="248"/>
      <c r="W80" s="248"/>
      <c r="X80" s="248"/>
      <c r="Y80" s="248"/>
      <c r="Z80" s="248"/>
    </row>
    <row r="81" spans="2:26">
      <c r="B81" s="67" t="str">
        <f t="shared" si="4"/>
        <v/>
      </c>
      <c r="C81" s="404"/>
      <c r="D81" s="247"/>
      <c r="E81" s="316"/>
      <c r="F81" s="66">
        <f t="shared" si="5"/>
        <v>0</v>
      </c>
      <c r="G81" s="248"/>
      <c r="H81" s="248"/>
      <c r="I81" s="248"/>
      <c r="J81" s="248"/>
      <c r="K81" s="248"/>
      <c r="L81" s="248"/>
      <c r="M81" s="248"/>
      <c r="N81" s="248"/>
      <c r="O81" s="248"/>
      <c r="P81" s="248"/>
      <c r="Q81" s="248"/>
      <c r="R81" s="248"/>
      <c r="S81" s="248"/>
      <c r="T81" s="248"/>
      <c r="U81" s="248"/>
      <c r="V81" s="248"/>
      <c r="W81" s="248"/>
      <c r="X81" s="248"/>
      <c r="Y81" s="248"/>
      <c r="Z81" s="248"/>
    </row>
    <row r="82" spans="2:26">
      <c r="B82" s="67" t="str">
        <f t="shared" si="4"/>
        <v/>
      </c>
      <c r="C82" s="404"/>
      <c r="D82" s="247"/>
      <c r="E82" s="316"/>
      <c r="F82" s="66">
        <f t="shared" si="5"/>
        <v>0</v>
      </c>
      <c r="G82" s="248"/>
      <c r="H82" s="248"/>
      <c r="I82" s="248"/>
      <c r="J82" s="248"/>
      <c r="K82" s="248"/>
      <c r="L82" s="248"/>
      <c r="M82" s="248"/>
      <c r="N82" s="248"/>
      <c r="O82" s="248"/>
      <c r="P82" s="248"/>
      <c r="Q82" s="248"/>
      <c r="R82" s="248"/>
      <c r="S82" s="248"/>
      <c r="T82" s="248"/>
      <c r="U82" s="248"/>
      <c r="V82" s="248"/>
      <c r="W82" s="248"/>
      <c r="X82" s="248"/>
      <c r="Y82" s="248"/>
      <c r="Z82" s="248"/>
    </row>
    <row r="83" spans="2:26">
      <c r="B83" s="67" t="str">
        <f t="shared" si="4"/>
        <v/>
      </c>
      <c r="C83" s="404"/>
      <c r="D83" s="247"/>
      <c r="E83" s="316"/>
      <c r="F83" s="66">
        <f t="shared" si="5"/>
        <v>0</v>
      </c>
      <c r="G83" s="248"/>
      <c r="H83" s="248"/>
      <c r="I83" s="248"/>
      <c r="J83" s="248"/>
      <c r="K83" s="248"/>
      <c r="L83" s="248"/>
      <c r="M83" s="248"/>
      <c r="N83" s="248"/>
      <c r="O83" s="248"/>
      <c r="P83" s="248"/>
      <c r="Q83" s="248"/>
      <c r="R83" s="248"/>
      <c r="S83" s="248"/>
      <c r="T83" s="248"/>
      <c r="U83" s="248"/>
      <c r="V83" s="248"/>
      <c r="W83" s="248"/>
      <c r="X83" s="248"/>
      <c r="Y83" s="248"/>
      <c r="Z83" s="248"/>
    </row>
    <row r="84" spans="2:26">
      <c r="B84" s="67" t="str">
        <f t="shared" si="4"/>
        <v/>
      </c>
      <c r="C84" s="404"/>
      <c r="D84" s="247"/>
      <c r="E84" s="316"/>
      <c r="F84" s="66">
        <f t="shared" si="5"/>
        <v>0</v>
      </c>
      <c r="G84" s="248"/>
      <c r="H84" s="248"/>
      <c r="I84" s="248"/>
      <c r="J84" s="248"/>
      <c r="K84" s="248"/>
      <c r="L84" s="248"/>
      <c r="M84" s="248"/>
      <c r="N84" s="248"/>
      <c r="O84" s="248"/>
      <c r="P84" s="248"/>
      <c r="Q84" s="248"/>
      <c r="R84" s="248"/>
      <c r="S84" s="248"/>
      <c r="T84" s="248"/>
      <c r="U84" s="248"/>
      <c r="V84" s="248"/>
      <c r="W84" s="248"/>
      <c r="X84" s="248"/>
      <c r="Y84" s="248"/>
      <c r="Z84" s="248"/>
    </row>
    <row r="85" spans="2:26">
      <c r="B85" s="67" t="str">
        <f t="shared" si="4"/>
        <v/>
      </c>
      <c r="C85" s="404"/>
      <c r="D85" s="247"/>
      <c r="E85" s="316"/>
      <c r="F85" s="66">
        <f t="shared" si="5"/>
        <v>0</v>
      </c>
      <c r="G85" s="248"/>
      <c r="H85" s="248"/>
      <c r="I85" s="248"/>
      <c r="J85" s="248"/>
      <c r="K85" s="248"/>
      <c r="L85" s="248"/>
      <c r="M85" s="248"/>
      <c r="N85" s="248"/>
      <c r="O85" s="248"/>
      <c r="P85" s="248"/>
      <c r="Q85" s="248"/>
      <c r="R85" s="248"/>
      <c r="S85" s="248"/>
      <c r="T85" s="248"/>
      <c r="U85" s="248"/>
      <c r="V85" s="248"/>
      <c r="W85" s="248"/>
      <c r="X85" s="248"/>
      <c r="Y85" s="248"/>
      <c r="Z85" s="248"/>
    </row>
    <row r="86" spans="2:26">
      <c r="B86" s="67" t="str">
        <f t="shared" si="4"/>
        <v/>
      </c>
      <c r="C86" s="404"/>
      <c r="D86" s="247"/>
      <c r="E86" s="316"/>
      <c r="F86" s="66">
        <f t="shared" si="5"/>
        <v>0</v>
      </c>
      <c r="G86" s="248"/>
      <c r="H86" s="248"/>
      <c r="I86" s="248"/>
      <c r="J86" s="248"/>
      <c r="K86" s="248"/>
      <c r="L86" s="248"/>
      <c r="M86" s="248"/>
      <c r="N86" s="248"/>
      <c r="O86" s="248"/>
      <c r="P86" s="248"/>
      <c r="Q86" s="248"/>
      <c r="R86" s="248"/>
      <c r="S86" s="248"/>
      <c r="T86" s="248"/>
      <c r="U86" s="248"/>
      <c r="V86" s="248"/>
      <c r="W86" s="248"/>
      <c r="X86" s="248"/>
      <c r="Y86" s="248"/>
      <c r="Z86" s="248"/>
    </row>
    <row r="87" spans="2:26">
      <c r="B87" s="67" t="str">
        <f t="shared" si="4"/>
        <v/>
      </c>
      <c r="C87" s="404"/>
      <c r="D87" s="247"/>
      <c r="E87" s="316"/>
      <c r="F87" s="66">
        <f t="shared" si="5"/>
        <v>0</v>
      </c>
      <c r="G87" s="248"/>
      <c r="H87" s="248"/>
      <c r="I87" s="248"/>
      <c r="J87" s="248"/>
      <c r="K87" s="248"/>
      <c r="L87" s="248"/>
      <c r="M87" s="248"/>
      <c r="N87" s="248"/>
      <c r="O87" s="248"/>
      <c r="P87" s="248"/>
      <c r="Q87" s="248"/>
      <c r="R87" s="248"/>
      <c r="S87" s="248"/>
      <c r="T87" s="248"/>
      <c r="U87" s="248"/>
      <c r="V87" s="248"/>
      <c r="W87" s="248"/>
      <c r="X87" s="248"/>
      <c r="Y87" s="248"/>
      <c r="Z87" s="248"/>
    </row>
    <row r="88" spans="2:26">
      <c r="B88" s="67" t="str">
        <f t="shared" si="4"/>
        <v/>
      </c>
      <c r="C88" s="404"/>
      <c r="D88" s="247"/>
      <c r="E88" s="316"/>
      <c r="F88" s="66">
        <f t="shared" si="5"/>
        <v>0</v>
      </c>
      <c r="G88" s="248"/>
      <c r="H88" s="248"/>
      <c r="I88" s="248"/>
      <c r="J88" s="248"/>
      <c r="K88" s="248"/>
      <c r="L88" s="248"/>
      <c r="M88" s="248"/>
      <c r="N88" s="248"/>
      <c r="O88" s="248"/>
      <c r="P88" s="248"/>
      <c r="Q88" s="248"/>
      <c r="R88" s="248"/>
      <c r="S88" s="248"/>
      <c r="T88" s="248"/>
      <c r="U88" s="248"/>
      <c r="V88" s="248"/>
      <c r="W88" s="248"/>
      <c r="X88" s="248"/>
      <c r="Y88" s="248"/>
      <c r="Z88" s="248"/>
    </row>
    <row r="89" spans="2:26">
      <c r="B89" s="67" t="str">
        <f t="shared" si="4"/>
        <v/>
      </c>
      <c r="C89" s="404"/>
      <c r="D89" s="247"/>
      <c r="E89" s="316"/>
      <c r="F89" s="66">
        <f t="shared" si="5"/>
        <v>0</v>
      </c>
      <c r="G89" s="248"/>
      <c r="H89" s="248"/>
      <c r="I89" s="248"/>
      <c r="J89" s="248"/>
      <c r="K89" s="248"/>
      <c r="L89" s="248"/>
      <c r="M89" s="248"/>
      <c r="N89" s="248"/>
      <c r="O89" s="248"/>
      <c r="P89" s="248"/>
      <c r="Q89" s="248"/>
      <c r="R89" s="248"/>
      <c r="S89" s="248"/>
      <c r="T89" s="248"/>
      <c r="U89" s="248"/>
      <c r="V89" s="248"/>
      <c r="W89" s="248"/>
      <c r="X89" s="248"/>
      <c r="Y89" s="248"/>
      <c r="Z89" s="248"/>
    </row>
    <row r="90" spans="2:26">
      <c r="B90" s="67" t="str">
        <f t="shared" si="4"/>
        <v/>
      </c>
      <c r="C90" s="404"/>
      <c r="D90" s="247"/>
      <c r="E90" s="316"/>
      <c r="F90" s="66">
        <f t="shared" si="5"/>
        <v>0</v>
      </c>
      <c r="G90" s="248"/>
      <c r="H90" s="248"/>
      <c r="I90" s="248"/>
      <c r="J90" s="248"/>
      <c r="K90" s="248"/>
      <c r="L90" s="248"/>
      <c r="M90" s="248"/>
      <c r="N90" s="248"/>
      <c r="O90" s="248"/>
      <c r="P90" s="248"/>
      <c r="Q90" s="248"/>
      <c r="R90" s="248"/>
      <c r="S90" s="248"/>
      <c r="T90" s="248"/>
      <c r="U90" s="248"/>
      <c r="V90" s="248"/>
      <c r="W90" s="248"/>
      <c r="X90" s="248"/>
      <c r="Y90" s="248"/>
      <c r="Z90" s="248"/>
    </row>
    <row r="91" spans="2:26">
      <c r="B91" s="67" t="str">
        <f t="shared" si="4"/>
        <v/>
      </c>
      <c r="C91" s="404"/>
      <c r="D91" s="247"/>
      <c r="E91" s="316"/>
      <c r="F91" s="66">
        <f t="shared" si="5"/>
        <v>0</v>
      </c>
      <c r="G91" s="248"/>
      <c r="H91" s="248"/>
      <c r="I91" s="248"/>
      <c r="J91" s="248"/>
      <c r="K91" s="248"/>
      <c r="L91" s="248"/>
      <c r="M91" s="248"/>
      <c r="N91" s="248"/>
      <c r="O91" s="248"/>
      <c r="P91" s="248"/>
      <c r="Q91" s="248"/>
      <c r="R91" s="248"/>
      <c r="S91" s="248"/>
      <c r="T91" s="248"/>
      <c r="U91" s="248"/>
      <c r="V91" s="248"/>
      <c r="W91" s="248"/>
      <c r="X91" s="248"/>
      <c r="Y91" s="248"/>
      <c r="Z91" s="248"/>
    </row>
    <row r="92" spans="2:26">
      <c r="B92" s="67" t="str">
        <f t="shared" si="4"/>
        <v/>
      </c>
      <c r="C92" s="404"/>
      <c r="D92" s="247"/>
      <c r="E92" s="316"/>
      <c r="F92" s="66">
        <f t="shared" si="5"/>
        <v>0</v>
      </c>
      <c r="G92" s="248"/>
      <c r="H92" s="248"/>
      <c r="I92" s="248"/>
      <c r="J92" s="248"/>
      <c r="K92" s="248"/>
      <c r="L92" s="248"/>
      <c r="M92" s="248"/>
      <c r="N92" s="248"/>
      <c r="O92" s="248"/>
      <c r="P92" s="248"/>
      <c r="Q92" s="248"/>
      <c r="R92" s="248"/>
      <c r="S92" s="248"/>
      <c r="T92" s="248"/>
      <c r="U92" s="248"/>
      <c r="V92" s="248"/>
      <c r="W92" s="248"/>
      <c r="X92" s="248"/>
      <c r="Y92" s="248"/>
      <c r="Z92" s="248"/>
    </row>
    <row r="93" spans="2:26">
      <c r="B93" s="67" t="str">
        <f t="shared" si="4"/>
        <v/>
      </c>
      <c r="C93" s="404"/>
      <c r="D93" s="247"/>
      <c r="E93" s="316"/>
      <c r="F93" s="66">
        <f t="shared" si="5"/>
        <v>0</v>
      </c>
      <c r="G93" s="248"/>
      <c r="H93" s="248"/>
      <c r="I93" s="248"/>
      <c r="J93" s="248"/>
      <c r="K93" s="248"/>
      <c r="L93" s="248"/>
      <c r="M93" s="248"/>
      <c r="N93" s="248"/>
      <c r="O93" s="248"/>
      <c r="P93" s="248"/>
      <c r="Q93" s="248"/>
      <c r="R93" s="248"/>
      <c r="S93" s="248"/>
      <c r="T93" s="248"/>
      <c r="U93" s="248"/>
      <c r="V93" s="248"/>
      <c r="W93" s="248"/>
      <c r="X93" s="248"/>
      <c r="Y93" s="248"/>
      <c r="Z93" s="248"/>
    </row>
    <row r="94" spans="2:26">
      <c r="B94" s="67" t="str">
        <f t="shared" si="4"/>
        <v/>
      </c>
      <c r="C94" s="404"/>
      <c r="D94" s="247"/>
      <c r="E94" s="316"/>
      <c r="F94" s="66">
        <f t="shared" si="5"/>
        <v>0</v>
      </c>
      <c r="G94" s="248"/>
      <c r="H94" s="248"/>
      <c r="I94" s="248"/>
      <c r="J94" s="248"/>
      <c r="K94" s="248"/>
      <c r="L94" s="248"/>
      <c r="M94" s="248"/>
      <c r="N94" s="248"/>
      <c r="O94" s="248"/>
      <c r="P94" s="248"/>
      <c r="Q94" s="248"/>
      <c r="R94" s="248"/>
      <c r="S94" s="248"/>
      <c r="T94" s="248"/>
      <c r="U94" s="248"/>
      <c r="V94" s="248"/>
      <c r="W94" s="248"/>
      <c r="X94" s="248"/>
      <c r="Y94" s="248"/>
      <c r="Z94" s="248"/>
    </row>
    <row r="95" spans="2:26">
      <c r="B95" s="67" t="str">
        <f t="shared" si="4"/>
        <v/>
      </c>
      <c r="C95" s="404"/>
      <c r="D95" s="247"/>
      <c r="E95" s="316"/>
      <c r="F95" s="66">
        <f t="shared" si="5"/>
        <v>0</v>
      </c>
      <c r="G95" s="248"/>
      <c r="H95" s="248"/>
      <c r="I95" s="248"/>
      <c r="J95" s="248"/>
      <c r="K95" s="248"/>
      <c r="L95" s="248"/>
      <c r="M95" s="248"/>
      <c r="N95" s="248"/>
      <c r="O95" s="248"/>
      <c r="P95" s="248"/>
      <c r="Q95" s="248"/>
      <c r="R95" s="248"/>
      <c r="S95" s="248"/>
      <c r="T95" s="248"/>
      <c r="U95" s="248"/>
      <c r="V95" s="248"/>
      <c r="W95" s="248"/>
      <c r="X95" s="248"/>
      <c r="Y95" s="248"/>
      <c r="Z95" s="248"/>
    </row>
    <row r="96" spans="2:26">
      <c r="B96" s="67" t="str">
        <f t="shared" si="4"/>
        <v/>
      </c>
      <c r="C96" s="404"/>
      <c r="D96" s="247"/>
      <c r="E96" s="316"/>
      <c r="F96" s="66">
        <f t="shared" si="5"/>
        <v>0</v>
      </c>
      <c r="G96" s="248"/>
      <c r="H96" s="248"/>
      <c r="I96" s="248"/>
      <c r="J96" s="248"/>
      <c r="K96" s="248"/>
      <c r="L96" s="248"/>
      <c r="M96" s="248"/>
      <c r="N96" s="248"/>
      <c r="O96" s="248"/>
      <c r="P96" s="248"/>
      <c r="Q96" s="248"/>
      <c r="R96" s="248"/>
      <c r="S96" s="248"/>
      <c r="T96" s="248"/>
      <c r="U96" s="248"/>
      <c r="V96" s="248"/>
      <c r="W96" s="248"/>
      <c r="X96" s="248"/>
      <c r="Y96" s="248"/>
      <c r="Z96" s="248"/>
    </row>
    <row r="97" spans="2:26">
      <c r="B97" s="67" t="str">
        <f t="shared" si="4"/>
        <v/>
      </c>
      <c r="C97" s="404"/>
      <c r="D97" s="247"/>
      <c r="E97" s="316"/>
      <c r="F97" s="66">
        <f t="shared" si="5"/>
        <v>0</v>
      </c>
      <c r="G97" s="248"/>
      <c r="H97" s="248"/>
      <c r="I97" s="248"/>
      <c r="J97" s="248"/>
      <c r="K97" s="248"/>
      <c r="L97" s="248"/>
      <c r="M97" s="248"/>
      <c r="N97" s="248"/>
      <c r="O97" s="248"/>
      <c r="P97" s="248"/>
      <c r="Q97" s="248"/>
      <c r="R97" s="248"/>
      <c r="S97" s="248"/>
      <c r="T97" s="248"/>
      <c r="U97" s="248"/>
      <c r="V97" s="248"/>
      <c r="W97" s="248"/>
      <c r="X97" s="248"/>
      <c r="Y97" s="248"/>
      <c r="Z97" s="248"/>
    </row>
    <row r="98" spans="2:26">
      <c r="B98" s="67" t="str">
        <f t="shared" si="4"/>
        <v/>
      </c>
      <c r="C98" s="404"/>
      <c r="D98" s="247"/>
      <c r="E98" s="316"/>
      <c r="F98" s="66">
        <f t="shared" si="5"/>
        <v>0</v>
      </c>
      <c r="G98" s="248"/>
      <c r="H98" s="248"/>
      <c r="I98" s="248"/>
      <c r="J98" s="248"/>
      <c r="K98" s="248"/>
      <c r="L98" s="248"/>
      <c r="M98" s="248"/>
      <c r="N98" s="248"/>
      <c r="O98" s="248"/>
      <c r="P98" s="248"/>
      <c r="Q98" s="248"/>
      <c r="R98" s="248"/>
      <c r="S98" s="248"/>
      <c r="T98" s="248"/>
      <c r="U98" s="248"/>
      <c r="V98" s="248"/>
      <c r="W98" s="248"/>
      <c r="X98" s="248"/>
      <c r="Y98" s="248"/>
      <c r="Z98" s="248"/>
    </row>
    <row r="99" spans="2:26">
      <c r="B99" s="67" t="str">
        <f t="shared" si="4"/>
        <v/>
      </c>
      <c r="C99" s="404"/>
      <c r="D99" s="247"/>
      <c r="E99" s="316"/>
      <c r="F99" s="66">
        <f t="shared" si="5"/>
        <v>0</v>
      </c>
      <c r="G99" s="248"/>
      <c r="H99" s="248"/>
      <c r="I99" s="248"/>
      <c r="J99" s="248"/>
      <c r="K99" s="248"/>
      <c r="L99" s="248"/>
      <c r="M99" s="248"/>
      <c r="N99" s="248"/>
      <c r="O99" s="248"/>
      <c r="P99" s="248"/>
      <c r="Q99" s="248"/>
      <c r="R99" s="248"/>
      <c r="S99" s="248"/>
      <c r="T99" s="248"/>
      <c r="U99" s="248"/>
      <c r="V99" s="248"/>
      <c r="W99" s="248"/>
      <c r="X99" s="248"/>
      <c r="Y99" s="248"/>
      <c r="Z99" s="248"/>
    </row>
    <row r="100" spans="2:26">
      <c r="B100" s="67" t="str">
        <f t="shared" si="4"/>
        <v/>
      </c>
      <c r="C100" s="404"/>
      <c r="D100" s="247"/>
      <c r="E100" s="316"/>
      <c r="F100" s="66">
        <f t="shared" si="5"/>
        <v>0</v>
      </c>
      <c r="G100" s="248"/>
      <c r="H100" s="248"/>
      <c r="I100" s="248"/>
      <c r="J100" s="248"/>
      <c r="K100" s="248"/>
      <c r="L100" s="248"/>
      <c r="M100" s="248"/>
      <c r="N100" s="248"/>
      <c r="O100" s="248"/>
      <c r="P100" s="248"/>
      <c r="Q100" s="248"/>
      <c r="R100" s="248"/>
      <c r="S100" s="248"/>
      <c r="T100" s="248"/>
      <c r="U100" s="248"/>
      <c r="V100" s="248"/>
      <c r="W100" s="248"/>
      <c r="X100" s="248"/>
      <c r="Y100" s="248"/>
      <c r="Z100" s="248"/>
    </row>
    <row r="101" spans="2:26">
      <c r="B101" s="67" t="str">
        <f t="shared" si="4"/>
        <v/>
      </c>
      <c r="C101" s="404"/>
      <c r="D101" s="247"/>
      <c r="E101" s="316"/>
      <c r="F101" s="66">
        <f t="shared" si="5"/>
        <v>0</v>
      </c>
      <c r="G101" s="248"/>
      <c r="H101" s="248"/>
      <c r="I101" s="248"/>
      <c r="J101" s="248"/>
      <c r="K101" s="248"/>
      <c r="L101" s="248"/>
      <c r="M101" s="248"/>
      <c r="N101" s="248"/>
      <c r="O101" s="248"/>
      <c r="P101" s="248"/>
      <c r="Q101" s="248"/>
      <c r="R101" s="248"/>
      <c r="S101" s="248"/>
      <c r="T101" s="248"/>
      <c r="U101" s="248"/>
      <c r="V101" s="248"/>
      <c r="W101" s="248"/>
      <c r="X101" s="248"/>
      <c r="Y101" s="248"/>
      <c r="Z101" s="248"/>
    </row>
    <row r="102" spans="2:26">
      <c r="B102" s="67" t="str">
        <f t="shared" si="4"/>
        <v/>
      </c>
      <c r="C102" s="404"/>
      <c r="D102" s="247"/>
      <c r="E102" s="316"/>
      <c r="F102" s="66">
        <f t="shared" si="5"/>
        <v>0</v>
      </c>
      <c r="G102" s="248"/>
      <c r="H102" s="248"/>
      <c r="I102" s="248"/>
      <c r="J102" s="248"/>
      <c r="K102" s="248"/>
      <c r="L102" s="248"/>
      <c r="M102" s="248"/>
      <c r="N102" s="248"/>
      <c r="O102" s="248"/>
      <c r="P102" s="248"/>
      <c r="Q102" s="248"/>
      <c r="R102" s="248"/>
      <c r="S102" s="248"/>
      <c r="T102" s="248"/>
      <c r="U102" s="248"/>
      <c r="V102" s="248"/>
      <c r="W102" s="248"/>
      <c r="X102" s="248"/>
      <c r="Y102" s="248"/>
      <c r="Z102" s="248"/>
    </row>
    <row r="103" spans="2:26">
      <c r="B103" s="67" t="str">
        <f t="shared" si="4"/>
        <v/>
      </c>
      <c r="C103" s="404"/>
      <c r="D103" s="247"/>
      <c r="E103" s="316"/>
      <c r="F103" s="66">
        <f t="shared" si="5"/>
        <v>0</v>
      </c>
      <c r="G103" s="248"/>
      <c r="H103" s="248"/>
      <c r="I103" s="248"/>
      <c r="J103" s="248"/>
      <c r="K103" s="248"/>
      <c r="L103" s="248"/>
      <c r="M103" s="248"/>
      <c r="N103" s="248"/>
      <c r="O103" s="248"/>
      <c r="P103" s="248"/>
      <c r="Q103" s="248"/>
      <c r="R103" s="248"/>
      <c r="S103" s="248"/>
      <c r="T103" s="248"/>
      <c r="U103" s="248"/>
      <c r="V103" s="248"/>
      <c r="W103" s="248"/>
      <c r="X103" s="248"/>
      <c r="Y103" s="248"/>
      <c r="Z103" s="248"/>
    </row>
    <row r="104" spans="2:26">
      <c r="B104" s="67" t="str">
        <f t="shared" si="4"/>
        <v/>
      </c>
      <c r="C104" s="404"/>
      <c r="D104" s="247"/>
      <c r="E104" s="316"/>
      <c r="F104" s="66">
        <f t="shared" si="5"/>
        <v>0</v>
      </c>
      <c r="G104" s="248"/>
      <c r="H104" s="248"/>
      <c r="I104" s="248"/>
      <c r="J104" s="248"/>
      <c r="K104" s="248"/>
      <c r="L104" s="248"/>
      <c r="M104" s="248"/>
      <c r="N104" s="248"/>
      <c r="O104" s="248"/>
      <c r="P104" s="248"/>
      <c r="Q104" s="248"/>
      <c r="R104" s="248"/>
      <c r="S104" s="248"/>
      <c r="T104" s="248"/>
      <c r="U104" s="248"/>
      <c r="V104" s="248"/>
      <c r="W104" s="248"/>
      <c r="X104" s="248"/>
      <c r="Y104" s="248"/>
      <c r="Z104" s="248"/>
    </row>
    <row r="105" spans="2:26">
      <c r="B105" s="67" t="str">
        <f t="shared" si="4"/>
        <v/>
      </c>
      <c r="C105" s="404"/>
      <c r="D105" s="247"/>
      <c r="E105" s="316"/>
      <c r="F105" s="66">
        <f t="shared" si="5"/>
        <v>0</v>
      </c>
      <c r="G105" s="248"/>
      <c r="H105" s="248"/>
      <c r="I105" s="248"/>
      <c r="J105" s="248"/>
      <c r="K105" s="248"/>
      <c r="L105" s="248"/>
      <c r="M105" s="248"/>
      <c r="N105" s="248"/>
      <c r="O105" s="248"/>
      <c r="P105" s="248"/>
      <c r="Q105" s="248"/>
      <c r="R105" s="248"/>
      <c r="S105" s="248"/>
      <c r="T105" s="248"/>
      <c r="U105" s="248"/>
      <c r="V105" s="248"/>
      <c r="W105" s="248"/>
      <c r="X105" s="248"/>
      <c r="Y105" s="248"/>
      <c r="Z105" s="248"/>
    </row>
    <row r="106" spans="2:26">
      <c r="B106" s="67" t="str">
        <f t="shared" si="4"/>
        <v/>
      </c>
      <c r="C106" s="404"/>
      <c r="D106" s="247"/>
      <c r="E106" s="316"/>
      <c r="F106" s="66">
        <f t="shared" si="5"/>
        <v>0</v>
      </c>
      <c r="G106" s="248"/>
      <c r="H106" s="248"/>
      <c r="I106" s="248"/>
      <c r="J106" s="248"/>
      <c r="K106" s="248"/>
      <c r="L106" s="248"/>
      <c r="M106" s="248"/>
      <c r="N106" s="248"/>
      <c r="O106" s="248"/>
      <c r="P106" s="248"/>
      <c r="Q106" s="248"/>
      <c r="R106" s="248"/>
      <c r="S106" s="248"/>
      <c r="T106" s="248"/>
      <c r="U106" s="248"/>
      <c r="V106" s="248"/>
      <c r="W106" s="248"/>
      <c r="X106" s="248"/>
      <c r="Y106" s="248"/>
      <c r="Z106" s="248"/>
    </row>
    <row r="107" spans="2:26">
      <c r="B107" s="67" t="str">
        <f t="shared" si="4"/>
        <v/>
      </c>
      <c r="C107" s="404"/>
      <c r="D107" s="247"/>
      <c r="E107" s="316"/>
      <c r="F107" s="66">
        <f t="shared" si="5"/>
        <v>0</v>
      </c>
      <c r="G107" s="248"/>
      <c r="H107" s="248"/>
      <c r="I107" s="248"/>
      <c r="J107" s="248"/>
      <c r="K107" s="248"/>
      <c r="L107" s="248"/>
      <c r="M107" s="248"/>
      <c r="N107" s="248"/>
      <c r="O107" s="248"/>
      <c r="P107" s="248"/>
      <c r="Q107" s="248"/>
      <c r="R107" s="248"/>
      <c r="S107" s="248"/>
      <c r="T107" s="248"/>
      <c r="U107" s="248"/>
      <c r="V107" s="248"/>
      <c r="W107" s="248"/>
      <c r="X107" s="248"/>
      <c r="Y107" s="248"/>
      <c r="Z107" s="248"/>
    </row>
    <row r="108" spans="2:26">
      <c r="B108" s="67" t="str">
        <f t="shared" si="4"/>
        <v/>
      </c>
      <c r="C108" s="404"/>
      <c r="D108" s="247"/>
      <c r="E108" s="316"/>
      <c r="F108" s="66">
        <f t="shared" si="5"/>
        <v>0</v>
      </c>
      <c r="G108" s="248"/>
      <c r="H108" s="248"/>
      <c r="I108" s="248"/>
      <c r="J108" s="248"/>
      <c r="K108" s="248"/>
      <c r="L108" s="248"/>
      <c r="M108" s="248"/>
      <c r="N108" s="248"/>
      <c r="O108" s="248"/>
      <c r="P108" s="248"/>
      <c r="Q108" s="248"/>
      <c r="R108" s="248"/>
      <c r="S108" s="248"/>
      <c r="T108" s="248"/>
      <c r="U108" s="248"/>
      <c r="V108" s="248"/>
      <c r="W108" s="248"/>
      <c r="X108" s="248"/>
      <c r="Y108" s="248"/>
      <c r="Z108" s="248"/>
    </row>
    <row r="109" spans="2:26">
      <c r="B109" s="67" t="str">
        <f t="shared" si="4"/>
        <v/>
      </c>
      <c r="C109" s="404"/>
      <c r="D109" s="247"/>
      <c r="E109" s="316"/>
      <c r="F109" s="66">
        <f t="shared" si="5"/>
        <v>0</v>
      </c>
      <c r="G109" s="248"/>
      <c r="H109" s="248"/>
      <c r="I109" s="248"/>
      <c r="J109" s="248"/>
      <c r="K109" s="248"/>
      <c r="L109" s="248"/>
      <c r="M109" s="248"/>
      <c r="N109" s="248"/>
      <c r="O109" s="248"/>
      <c r="P109" s="248"/>
      <c r="Q109" s="248"/>
      <c r="R109" s="248"/>
      <c r="S109" s="248"/>
      <c r="T109" s="248"/>
      <c r="U109" s="248"/>
      <c r="V109" s="248"/>
      <c r="W109" s="248"/>
      <c r="X109" s="248"/>
      <c r="Y109" s="248"/>
      <c r="Z109" s="248"/>
    </row>
    <row r="110" spans="2:26">
      <c r="B110" s="67" t="str">
        <f t="shared" si="4"/>
        <v/>
      </c>
      <c r="C110" s="404"/>
      <c r="D110" s="247"/>
      <c r="E110" s="316"/>
      <c r="F110" s="66">
        <f t="shared" si="5"/>
        <v>0</v>
      </c>
      <c r="G110" s="248"/>
      <c r="H110" s="248"/>
      <c r="I110" s="248"/>
      <c r="J110" s="248"/>
      <c r="K110" s="248"/>
      <c r="L110" s="248"/>
      <c r="M110" s="248"/>
      <c r="N110" s="248"/>
      <c r="O110" s="248"/>
      <c r="P110" s="248"/>
      <c r="Q110" s="248"/>
      <c r="R110" s="248"/>
      <c r="S110" s="248"/>
      <c r="T110" s="248"/>
      <c r="U110" s="248"/>
      <c r="V110" s="248"/>
      <c r="W110" s="248"/>
      <c r="X110" s="248"/>
      <c r="Y110" s="248"/>
      <c r="Z110" s="248"/>
    </row>
    <row r="111" spans="2:26">
      <c r="B111" s="67" t="str">
        <f t="shared" si="4"/>
        <v/>
      </c>
      <c r="C111" s="404"/>
      <c r="D111" s="247"/>
      <c r="E111" s="316"/>
      <c r="F111" s="66">
        <f t="shared" si="5"/>
        <v>0</v>
      </c>
      <c r="G111" s="248"/>
      <c r="H111" s="248"/>
      <c r="I111" s="248"/>
      <c r="J111" s="248"/>
      <c r="K111" s="248"/>
      <c r="L111" s="248"/>
      <c r="M111" s="248"/>
      <c r="N111" s="248"/>
      <c r="O111" s="248"/>
      <c r="P111" s="248"/>
      <c r="Q111" s="248"/>
      <c r="R111" s="248"/>
      <c r="S111" s="248"/>
      <c r="T111" s="248"/>
      <c r="U111" s="248"/>
      <c r="V111" s="248"/>
      <c r="W111" s="248"/>
      <c r="X111" s="248"/>
      <c r="Y111" s="248"/>
      <c r="Z111" s="248"/>
    </row>
    <row r="112" spans="2:26">
      <c r="B112" s="67" t="str">
        <f t="shared" si="4"/>
        <v/>
      </c>
      <c r="C112" s="404"/>
      <c r="D112" s="247"/>
      <c r="E112" s="316"/>
      <c r="F112" s="66">
        <f t="shared" si="5"/>
        <v>0</v>
      </c>
      <c r="G112" s="248"/>
      <c r="H112" s="248"/>
      <c r="I112" s="248"/>
      <c r="J112" s="248"/>
      <c r="K112" s="248"/>
      <c r="L112" s="248"/>
      <c r="M112" s="248"/>
      <c r="N112" s="248"/>
      <c r="O112" s="248"/>
      <c r="P112" s="248"/>
      <c r="Q112" s="248"/>
      <c r="R112" s="248"/>
      <c r="S112" s="248"/>
      <c r="T112" s="248"/>
      <c r="U112" s="248"/>
      <c r="V112" s="248"/>
      <c r="W112" s="248"/>
      <c r="X112" s="248"/>
      <c r="Y112" s="248"/>
      <c r="Z112" s="248"/>
    </row>
    <row r="113" spans="2:26">
      <c r="B113" s="67" t="str">
        <f t="shared" si="4"/>
        <v/>
      </c>
      <c r="C113" s="404"/>
      <c r="D113" s="247"/>
      <c r="E113" s="316"/>
      <c r="F113" s="66">
        <f t="shared" si="5"/>
        <v>0</v>
      </c>
      <c r="G113" s="248"/>
      <c r="H113" s="248"/>
      <c r="I113" s="248"/>
      <c r="J113" s="248"/>
      <c r="K113" s="248"/>
      <c r="L113" s="248"/>
      <c r="M113" s="248"/>
      <c r="N113" s="248"/>
      <c r="O113" s="248"/>
      <c r="P113" s="248"/>
      <c r="Q113" s="248"/>
      <c r="R113" s="248"/>
      <c r="S113" s="248"/>
      <c r="T113" s="248"/>
      <c r="U113" s="248"/>
      <c r="V113" s="248"/>
      <c r="W113" s="248"/>
      <c r="X113" s="248"/>
      <c r="Y113" s="248"/>
      <c r="Z113" s="248"/>
    </row>
    <row r="114" spans="2:26">
      <c r="B114" s="67" t="str">
        <f t="shared" si="4"/>
        <v/>
      </c>
      <c r="C114" s="404"/>
      <c r="D114" s="247"/>
      <c r="E114" s="316"/>
      <c r="F114" s="66">
        <f t="shared" si="5"/>
        <v>0</v>
      </c>
      <c r="G114" s="248"/>
      <c r="H114" s="248"/>
      <c r="I114" s="248"/>
      <c r="J114" s="248"/>
      <c r="K114" s="248"/>
      <c r="L114" s="248"/>
      <c r="M114" s="248"/>
      <c r="N114" s="248"/>
      <c r="O114" s="248"/>
      <c r="P114" s="248"/>
      <c r="Q114" s="248"/>
      <c r="R114" s="248"/>
      <c r="S114" s="248"/>
      <c r="T114" s="248"/>
      <c r="U114" s="248"/>
      <c r="V114" s="248"/>
      <c r="W114" s="248"/>
      <c r="X114" s="248"/>
      <c r="Y114" s="248"/>
      <c r="Z114" s="248"/>
    </row>
    <row r="115" spans="2:26">
      <c r="B115" s="67" t="str">
        <f t="shared" si="4"/>
        <v/>
      </c>
      <c r="C115" s="404"/>
      <c r="D115" s="247"/>
      <c r="E115" s="316"/>
      <c r="F115" s="66">
        <f t="shared" si="5"/>
        <v>0</v>
      </c>
      <c r="G115" s="248"/>
      <c r="H115" s="248"/>
      <c r="I115" s="248"/>
      <c r="J115" s="248"/>
      <c r="K115" s="248"/>
      <c r="L115" s="248"/>
      <c r="M115" s="248"/>
      <c r="N115" s="248"/>
      <c r="O115" s="248"/>
      <c r="P115" s="248"/>
      <c r="Q115" s="248"/>
      <c r="R115" s="248"/>
      <c r="S115" s="248"/>
      <c r="T115" s="248"/>
      <c r="U115" s="248"/>
      <c r="V115" s="248"/>
      <c r="W115" s="248"/>
      <c r="X115" s="248"/>
      <c r="Y115" s="248"/>
      <c r="Z115" s="248"/>
    </row>
    <row r="116" spans="2:26">
      <c r="B116" s="67" t="str">
        <f t="shared" si="4"/>
        <v/>
      </c>
      <c r="C116" s="404"/>
      <c r="D116" s="247"/>
      <c r="E116" s="316"/>
      <c r="F116" s="66">
        <f t="shared" si="5"/>
        <v>0</v>
      </c>
      <c r="G116" s="248"/>
      <c r="H116" s="248"/>
      <c r="I116" s="248"/>
      <c r="J116" s="248"/>
      <c r="K116" s="248"/>
      <c r="L116" s="248"/>
      <c r="M116" s="248"/>
      <c r="N116" s="248"/>
      <c r="O116" s="248"/>
      <c r="P116" s="248"/>
      <c r="Q116" s="248"/>
      <c r="R116" s="248"/>
      <c r="S116" s="248"/>
      <c r="T116" s="248"/>
      <c r="U116" s="248"/>
      <c r="V116" s="248"/>
      <c r="W116" s="248"/>
      <c r="X116" s="248"/>
      <c r="Y116" s="248"/>
      <c r="Z116" s="248"/>
    </row>
    <row r="117" spans="2:26">
      <c r="B117" s="67" t="str">
        <f t="shared" si="4"/>
        <v/>
      </c>
      <c r="C117" s="404"/>
      <c r="D117" s="247"/>
      <c r="E117" s="316"/>
      <c r="F117" s="66">
        <f t="shared" si="5"/>
        <v>0</v>
      </c>
      <c r="G117" s="248"/>
      <c r="H117" s="248"/>
      <c r="I117" s="248"/>
      <c r="J117" s="248"/>
      <c r="K117" s="248"/>
      <c r="L117" s="248"/>
      <c r="M117" s="248"/>
      <c r="N117" s="248"/>
      <c r="O117" s="248"/>
      <c r="P117" s="248"/>
      <c r="Q117" s="248"/>
      <c r="R117" s="248"/>
      <c r="S117" s="248"/>
      <c r="T117" s="248"/>
      <c r="U117" s="248"/>
      <c r="V117" s="248"/>
      <c r="W117" s="248"/>
      <c r="X117" s="248"/>
      <c r="Y117" s="248"/>
      <c r="Z117" s="248"/>
    </row>
    <row r="118" spans="2:26">
      <c r="B118" s="67" t="str">
        <f t="shared" si="4"/>
        <v/>
      </c>
      <c r="C118" s="404"/>
      <c r="D118" s="247"/>
      <c r="E118" s="316"/>
      <c r="F118" s="66">
        <f t="shared" si="5"/>
        <v>0</v>
      </c>
      <c r="G118" s="248"/>
      <c r="H118" s="248"/>
      <c r="I118" s="248"/>
      <c r="J118" s="248"/>
      <c r="K118" s="248"/>
      <c r="L118" s="248"/>
      <c r="M118" s="248"/>
      <c r="N118" s="248"/>
      <c r="O118" s="248"/>
      <c r="P118" s="248"/>
      <c r="Q118" s="248"/>
      <c r="R118" s="248"/>
      <c r="S118" s="248"/>
      <c r="T118" s="248"/>
      <c r="U118" s="248"/>
      <c r="V118" s="248"/>
      <c r="W118" s="248"/>
      <c r="X118" s="248"/>
      <c r="Y118" s="248"/>
      <c r="Z118" s="248"/>
    </row>
    <row r="119" spans="2:26">
      <c r="B119" s="67" t="str">
        <f t="shared" si="4"/>
        <v/>
      </c>
      <c r="C119" s="404"/>
      <c r="D119" s="247"/>
      <c r="E119" s="316"/>
      <c r="F119" s="66">
        <f t="shared" si="5"/>
        <v>0</v>
      </c>
      <c r="G119" s="248"/>
      <c r="H119" s="248"/>
      <c r="I119" s="248"/>
      <c r="J119" s="248"/>
      <c r="K119" s="248"/>
      <c r="L119" s="248"/>
      <c r="M119" s="248"/>
      <c r="N119" s="248"/>
      <c r="O119" s="248"/>
      <c r="P119" s="248"/>
      <c r="Q119" s="248"/>
      <c r="R119" s="248"/>
      <c r="S119" s="248"/>
      <c r="T119" s="248"/>
      <c r="U119" s="248"/>
      <c r="V119" s="248"/>
      <c r="W119" s="248"/>
      <c r="X119" s="248"/>
      <c r="Y119" s="248"/>
      <c r="Z119" s="248"/>
    </row>
    <row r="120" spans="2:26">
      <c r="B120" s="67" t="str">
        <f t="shared" si="4"/>
        <v/>
      </c>
      <c r="C120" s="404"/>
      <c r="D120" s="247"/>
      <c r="E120" s="316"/>
      <c r="F120" s="66">
        <f t="shared" si="5"/>
        <v>0</v>
      </c>
      <c r="G120" s="248"/>
      <c r="H120" s="248"/>
      <c r="I120" s="248"/>
      <c r="J120" s="248"/>
      <c r="K120" s="248"/>
      <c r="L120" s="248"/>
      <c r="M120" s="248"/>
      <c r="N120" s="248"/>
      <c r="O120" s="248"/>
      <c r="P120" s="248"/>
      <c r="Q120" s="248"/>
      <c r="R120" s="248"/>
      <c r="S120" s="248"/>
      <c r="T120" s="248"/>
      <c r="U120" s="248"/>
      <c r="V120" s="248"/>
      <c r="W120" s="248"/>
      <c r="X120" s="248"/>
      <c r="Y120" s="248"/>
      <c r="Z120" s="248"/>
    </row>
    <row r="121" spans="2:26">
      <c r="B121" s="67" t="str">
        <f t="shared" si="4"/>
        <v/>
      </c>
      <c r="C121" s="404"/>
      <c r="D121" s="247"/>
      <c r="E121" s="316"/>
      <c r="F121" s="66">
        <f t="shared" si="5"/>
        <v>0</v>
      </c>
      <c r="G121" s="248"/>
      <c r="H121" s="248"/>
      <c r="I121" s="248"/>
      <c r="J121" s="248"/>
      <c r="K121" s="248"/>
      <c r="L121" s="248"/>
      <c r="M121" s="248"/>
      <c r="N121" s="248"/>
      <c r="O121" s="248"/>
      <c r="P121" s="248"/>
      <c r="Q121" s="248"/>
      <c r="R121" s="248"/>
      <c r="S121" s="248"/>
      <c r="T121" s="248"/>
      <c r="U121" s="248"/>
      <c r="V121" s="248"/>
      <c r="W121" s="248"/>
      <c r="X121" s="248"/>
      <c r="Y121" s="248"/>
      <c r="Z121" s="248"/>
    </row>
    <row r="122" spans="2:26">
      <c r="B122" s="67" t="str">
        <f t="shared" si="4"/>
        <v/>
      </c>
      <c r="C122" s="404"/>
      <c r="D122" s="247"/>
      <c r="E122" s="316"/>
      <c r="F122" s="66">
        <f t="shared" si="5"/>
        <v>0</v>
      </c>
      <c r="G122" s="248"/>
      <c r="H122" s="248"/>
      <c r="I122" s="248"/>
      <c r="J122" s="248"/>
      <c r="K122" s="248"/>
      <c r="L122" s="248"/>
      <c r="M122" s="248"/>
      <c r="N122" s="248"/>
      <c r="O122" s="248"/>
      <c r="P122" s="248"/>
      <c r="Q122" s="248"/>
      <c r="R122" s="248"/>
      <c r="S122" s="248"/>
      <c r="T122" s="248"/>
      <c r="U122" s="248"/>
      <c r="V122" s="248"/>
      <c r="W122" s="248"/>
      <c r="X122" s="248"/>
      <c r="Y122" s="248"/>
      <c r="Z122" s="248"/>
    </row>
    <row r="123" spans="2:26">
      <c r="B123" s="67" t="str">
        <f t="shared" si="4"/>
        <v/>
      </c>
      <c r="C123" s="404"/>
      <c r="D123" s="247"/>
      <c r="E123" s="316"/>
      <c r="F123" s="66">
        <f t="shared" si="5"/>
        <v>0</v>
      </c>
      <c r="G123" s="248"/>
      <c r="H123" s="248"/>
      <c r="I123" s="248"/>
      <c r="J123" s="248"/>
      <c r="K123" s="248"/>
      <c r="L123" s="248"/>
      <c r="M123" s="248"/>
      <c r="N123" s="248"/>
      <c r="O123" s="248"/>
      <c r="P123" s="248"/>
      <c r="Q123" s="248"/>
      <c r="R123" s="248"/>
      <c r="S123" s="248"/>
      <c r="T123" s="248"/>
      <c r="U123" s="248"/>
      <c r="V123" s="248"/>
      <c r="W123" s="248"/>
      <c r="X123" s="248"/>
      <c r="Y123" s="248"/>
      <c r="Z123" s="248"/>
    </row>
    <row r="124" spans="2:26">
      <c r="B124" s="67" t="str">
        <f t="shared" si="4"/>
        <v/>
      </c>
      <c r="C124" s="404"/>
      <c r="D124" s="247"/>
      <c r="E124" s="316"/>
      <c r="F124" s="66">
        <f t="shared" si="5"/>
        <v>0</v>
      </c>
      <c r="G124" s="248"/>
      <c r="H124" s="248"/>
      <c r="I124" s="248"/>
      <c r="J124" s="248"/>
      <c r="K124" s="248"/>
      <c r="L124" s="248"/>
      <c r="M124" s="248"/>
      <c r="N124" s="248"/>
      <c r="O124" s="248"/>
      <c r="P124" s="248"/>
      <c r="Q124" s="248"/>
      <c r="R124" s="248"/>
      <c r="S124" s="248"/>
      <c r="T124" s="248"/>
      <c r="U124" s="248"/>
      <c r="V124" s="248"/>
      <c r="W124" s="248"/>
      <c r="X124" s="248"/>
      <c r="Y124" s="248"/>
      <c r="Z124" s="248"/>
    </row>
    <row r="125" spans="2:26">
      <c r="B125" s="67" t="str">
        <f t="shared" si="4"/>
        <v/>
      </c>
      <c r="C125" s="404"/>
      <c r="D125" s="247"/>
      <c r="E125" s="316"/>
      <c r="F125" s="66">
        <f t="shared" si="5"/>
        <v>0</v>
      </c>
      <c r="G125" s="248"/>
      <c r="H125" s="248"/>
      <c r="I125" s="248"/>
      <c r="J125" s="248"/>
      <c r="K125" s="248"/>
      <c r="L125" s="248"/>
      <c r="M125" s="248"/>
      <c r="N125" s="248"/>
      <c r="O125" s="248"/>
      <c r="P125" s="248"/>
      <c r="Q125" s="248"/>
      <c r="R125" s="248"/>
      <c r="S125" s="248"/>
      <c r="T125" s="248"/>
      <c r="U125" s="248"/>
      <c r="V125" s="248"/>
      <c r="W125" s="248"/>
      <c r="X125" s="248"/>
      <c r="Y125" s="248"/>
      <c r="Z125" s="248"/>
    </row>
    <row r="126" spans="2:26">
      <c r="B126" s="67" t="str">
        <f t="shared" si="4"/>
        <v/>
      </c>
      <c r="C126" s="404"/>
      <c r="D126" s="247"/>
      <c r="E126" s="316"/>
      <c r="F126" s="66">
        <f t="shared" si="5"/>
        <v>0</v>
      </c>
      <c r="G126" s="248"/>
      <c r="H126" s="248"/>
      <c r="I126" s="248"/>
      <c r="J126" s="248"/>
      <c r="K126" s="248"/>
      <c r="L126" s="248"/>
      <c r="M126" s="248"/>
      <c r="N126" s="248"/>
      <c r="O126" s="248"/>
      <c r="P126" s="248"/>
      <c r="Q126" s="248"/>
      <c r="R126" s="248"/>
      <c r="S126" s="248"/>
      <c r="T126" s="248"/>
      <c r="U126" s="248"/>
      <c r="V126" s="248"/>
      <c r="W126" s="248"/>
      <c r="X126" s="248"/>
      <c r="Y126" s="248"/>
      <c r="Z126" s="248"/>
    </row>
    <row r="127" spans="2:26">
      <c r="B127" s="67" t="str">
        <f t="shared" si="4"/>
        <v/>
      </c>
      <c r="C127" s="404"/>
      <c r="D127" s="247"/>
      <c r="E127" s="316"/>
      <c r="F127" s="66">
        <f t="shared" si="5"/>
        <v>0</v>
      </c>
      <c r="G127" s="248"/>
      <c r="H127" s="248"/>
      <c r="I127" s="248"/>
      <c r="J127" s="248"/>
      <c r="K127" s="248"/>
      <c r="L127" s="248"/>
      <c r="M127" s="248"/>
      <c r="N127" s="248"/>
      <c r="O127" s="248"/>
      <c r="P127" s="248"/>
      <c r="Q127" s="248"/>
      <c r="R127" s="248"/>
      <c r="S127" s="248"/>
      <c r="T127" s="248"/>
      <c r="U127" s="248"/>
      <c r="V127" s="248"/>
      <c r="W127" s="248"/>
      <c r="X127" s="248"/>
      <c r="Y127" s="248"/>
      <c r="Z127" s="248"/>
    </row>
    <row r="128" spans="2:26">
      <c r="B128" s="67" t="str">
        <f t="shared" si="4"/>
        <v/>
      </c>
      <c r="C128" s="404"/>
      <c r="D128" s="247"/>
      <c r="E128" s="316"/>
      <c r="F128" s="66">
        <f t="shared" si="5"/>
        <v>0</v>
      </c>
      <c r="G128" s="248"/>
      <c r="H128" s="248"/>
      <c r="I128" s="248"/>
      <c r="J128" s="248"/>
      <c r="K128" s="248"/>
      <c r="L128" s="248"/>
      <c r="M128" s="248"/>
      <c r="N128" s="248"/>
      <c r="O128" s="248"/>
      <c r="P128" s="248"/>
      <c r="Q128" s="248"/>
      <c r="R128" s="248"/>
      <c r="S128" s="248"/>
      <c r="T128" s="248"/>
      <c r="U128" s="248"/>
      <c r="V128" s="248"/>
      <c r="W128" s="248"/>
      <c r="X128" s="248"/>
      <c r="Y128" s="248"/>
      <c r="Z128" s="248"/>
    </row>
    <row r="129" spans="2:26">
      <c r="B129" s="67" t="str">
        <f t="shared" si="4"/>
        <v/>
      </c>
      <c r="C129" s="404"/>
      <c r="D129" s="247"/>
      <c r="E129" s="316"/>
      <c r="F129" s="66">
        <f t="shared" si="5"/>
        <v>0</v>
      </c>
      <c r="G129" s="248"/>
      <c r="H129" s="248"/>
      <c r="I129" s="248"/>
      <c r="J129" s="248"/>
      <c r="K129" s="248"/>
      <c r="L129" s="248"/>
      <c r="M129" s="248"/>
      <c r="N129" s="248"/>
      <c r="O129" s="248"/>
      <c r="P129" s="248"/>
      <c r="Q129" s="248"/>
      <c r="R129" s="248"/>
      <c r="S129" s="248"/>
      <c r="T129" s="248"/>
      <c r="U129" s="248"/>
      <c r="V129" s="248"/>
      <c r="W129" s="248"/>
      <c r="X129" s="248"/>
      <c r="Y129" s="248"/>
      <c r="Z129" s="248"/>
    </row>
    <row r="130" spans="2:26">
      <c r="B130" s="67" t="str">
        <f t="shared" si="4"/>
        <v/>
      </c>
      <c r="C130" s="404"/>
      <c r="D130" s="247"/>
      <c r="E130" s="316"/>
      <c r="F130" s="66">
        <f t="shared" si="5"/>
        <v>0</v>
      </c>
      <c r="G130" s="248"/>
      <c r="H130" s="248"/>
      <c r="I130" s="248"/>
      <c r="J130" s="248"/>
      <c r="K130" s="248"/>
      <c r="L130" s="248"/>
      <c r="M130" s="248"/>
      <c r="N130" s="248"/>
      <c r="O130" s="248"/>
      <c r="P130" s="248"/>
      <c r="Q130" s="248"/>
      <c r="R130" s="248"/>
      <c r="S130" s="248"/>
      <c r="T130" s="248"/>
      <c r="U130" s="248"/>
      <c r="V130" s="248"/>
      <c r="W130" s="248"/>
      <c r="X130" s="248"/>
      <c r="Y130" s="248"/>
      <c r="Z130" s="248"/>
    </row>
    <row r="131" spans="2:26">
      <c r="B131" s="67" t="str">
        <f t="shared" si="4"/>
        <v/>
      </c>
      <c r="C131" s="404"/>
      <c r="D131" s="247"/>
      <c r="E131" s="316"/>
      <c r="F131" s="66">
        <f t="shared" si="5"/>
        <v>0</v>
      </c>
      <c r="G131" s="248"/>
      <c r="H131" s="248"/>
      <c r="I131" s="248"/>
      <c r="J131" s="248"/>
      <c r="K131" s="248"/>
      <c r="L131" s="248"/>
      <c r="M131" s="248"/>
      <c r="N131" s="248"/>
      <c r="O131" s="248"/>
      <c r="P131" s="248"/>
      <c r="Q131" s="248"/>
      <c r="R131" s="248"/>
      <c r="S131" s="248"/>
      <c r="T131" s="248"/>
      <c r="U131" s="248"/>
      <c r="V131" s="248"/>
      <c r="W131" s="248"/>
      <c r="X131" s="248"/>
      <c r="Y131" s="248"/>
      <c r="Z131" s="248"/>
    </row>
    <row r="132" spans="2:26">
      <c r="B132" s="67" t="str">
        <f t="shared" si="4"/>
        <v/>
      </c>
      <c r="C132" s="404"/>
      <c r="D132" s="247"/>
      <c r="E132" s="316"/>
      <c r="F132" s="66">
        <f t="shared" si="5"/>
        <v>0</v>
      </c>
      <c r="G132" s="248"/>
      <c r="H132" s="248"/>
      <c r="I132" s="248"/>
      <c r="J132" s="248"/>
      <c r="K132" s="248"/>
      <c r="L132" s="248"/>
      <c r="M132" s="248"/>
      <c r="N132" s="248"/>
      <c r="O132" s="248"/>
      <c r="P132" s="248"/>
      <c r="Q132" s="248"/>
      <c r="R132" s="248"/>
      <c r="S132" s="248"/>
      <c r="T132" s="248"/>
      <c r="U132" s="248"/>
      <c r="V132" s="248"/>
      <c r="W132" s="248"/>
      <c r="X132" s="248"/>
      <c r="Y132" s="248"/>
      <c r="Z132" s="248"/>
    </row>
    <row r="133" spans="2:26">
      <c r="B133" s="67" t="str">
        <f t="shared" si="4"/>
        <v/>
      </c>
      <c r="C133" s="404"/>
      <c r="D133" s="247"/>
      <c r="E133" s="316"/>
      <c r="F133" s="66">
        <f t="shared" si="5"/>
        <v>0</v>
      </c>
      <c r="G133" s="248"/>
      <c r="H133" s="248"/>
      <c r="I133" s="248"/>
      <c r="J133" s="248"/>
      <c r="K133" s="248"/>
      <c r="L133" s="248"/>
      <c r="M133" s="248"/>
      <c r="N133" s="248"/>
      <c r="O133" s="248"/>
      <c r="P133" s="248"/>
      <c r="Q133" s="248"/>
      <c r="R133" s="248"/>
      <c r="S133" s="248"/>
      <c r="T133" s="248"/>
      <c r="U133" s="248"/>
      <c r="V133" s="248"/>
      <c r="W133" s="248"/>
      <c r="X133" s="248"/>
      <c r="Y133" s="248"/>
      <c r="Z133" s="248"/>
    </row>
    <row r="134" spans="2:26">
      <c r="B134" s="67" t="str">
        <f t="shared" si="4"/>
        <v/>
      </c>
      <c r="C134" s="404"/>
      <c r="D134" s="247"/>
      <c r="E134" s="316"/>
      <c r="F134" s="66">
        <f t="shared" si="5"/>
        <v>0</v>
      </c>
      <c r="G134" s="248"/>
      <c r="H134" s="248"/>
      <c r="I134" s="248"/>
      <c r="J134" s="248"/>
      <c r="K134" s="248"/>
      <c r="L134" s="248"/>
      <c r="M134" s="248"/>
      <c r="N134" s="248"/>
      <c r="O134" s="248"/>
      <c r="P134" s="248"/>
      <c r="Q134" s="248"/>
      <c r="R134" s="248"/>
      <c r="S134" s="248"/>
      <c r="T134" s="248"/>
      <c r="U134" s="248"/>
      <c r="V134" s="248"/>
      <c r="W134" s="248"/>
      <c r="X134" s="248"/>
      <c r="Y134" s="248"/>
      <c r="Z134" s="248"/>
    </row>
    <row r="135" spans="2:26">
      <c r="B135" s="67" t="str">
        <f t="shared" ref="B135:B198" si="6">IF(LEFT(C135,2)="10", LEFT(C135,2)&amp;LEFT(D135,1),LEFT(C135,1)&amp;LEFT(D135,1))</f>
        <v/>
      </c>
      <c r="C135" s="404"/>
      <c r="D135" s="247"/>
      <c r="E135" s="316"/>
      <c r="F135" s="66">
        <f t="shared" si="5"/>
        <v>0</v>
      </c>
      <c r="G135" s="248"/>
      <c r="H135" s="248"/>
      <c r="I135" s="248"/>
      <c r="J135" s="248"/>
      <c r="K135" s="248"/>
      <c r="L135" s="248"/>
      <c r="M135" s="248"/>
      <c r="N135" s="248"/>
      <c r="O135" s="248"/>
      <c r="P135" s="248"/>
      <c r="Q135" s="248"/>
      <c r="R135" s="248"/>
      <c r="S135" s="248"/>
      <c r="T135" s="248"/>
      <c r="U135" s="248"/>
      <c r="V135" s="248"/>
      <c r="W135" s="248"/>
      <c r="X135" s="248"/>
      <c r="Y135" s="248"/>
      <c r="Z135" s="248"/>
    </row>
    <row r="136" spans="2:26">
      <c r="B136" s="67" t="str">
        <f t="shared" si="6"/>
        <v/>
      </c>
      <c r="C136" s="404"/>
      <c r="D136" s="247"/>
      <c r="E136" s="316"/>
      <c r="F136" s="66">
        <f t="shared" si="5"/>
        <v>0</v>
      </c>
      <c r="G136" s="248"/>
      <c r="H136" s="248"/>
      <c r="I136" s="248"/>
      <c r="J136" s="248"/>
      <c r="K136" s="248"/>
      <c r="L136" s="248"/>
      <c r="M136" s="248"/>
      <c r="N136" s="248"/>
      <c r="O136" s="248"/>
      <c r="P136" s="248"/>
      <c r="Q136" s="248"/>
      <c r="R136" s="248"/>
      <c r="S136" s="248"/>
      <c r="T136" s="248"/>
      <c r="U136" s="248"/>
      <c r="V136" s="248"/>
      <c r="W136" s="248"/>
      <c r="X136" s="248"/>
      <c r="Y136" s="248"/>
      <c r="Z136" s="248"/>
    </row>
    <row r="137" spans="2:26">
      <c r="B137" s="67" t="str">
        <f t="shared" si="6"/>
        <v/>
      </c>
      <c r="C137" s="404"/>
      <c r="D137" s="247"/>
      <c r="E137" s="316"/>
      <c r="F137" s="66">
        <f t="shared" si="5"/>
        <v>0</v>
      </c>
      <c r="G137" s="248"/>
      <c r="H137" s="248"/>
      <c r="I137" s="248"/>
      <c r="J137" s="248"/>
      <c r="K137" s="248"/>
      <c r="L137" s="248"/>
      <c r="M137" s="248"/>
      <c r="N137" s="248"/>
      <c r="O137" s="248"/>
      <c r="P137" s="248"/>
      <c r="Q137" s="248"/>
      <c r="R137" s="248"/>
      <c r="S137" s="248"/>
      <c r="T137" s="248"/>
      <c r="U137" s="248"/>
      <c r="V137" s="248"/>
      <c r="W137" s="248"/>
      <c r="X137" s="248"/>
      <c r="Y137" s="248"/>
      <c r="Z137" s="248"/>
    </row>
    <row r="138" spans="2:26">
      <c r="B138" s="67" t="str">
        <f t="shared" si="6"/>
        <v/>
      </c>
      <c r="C138" s="404"/>
      <c r="D138" s="247"/>
      <c r="E138" s="316"/>
      <c r="F138" s="66">
        <f t="shared" ref="F138:F201" si="7">COUNTA(G138:Z138)</f>
        <v>0</v>
      </c>
      <c r="G138" s="248"/>
      <c r="H138" s="248"/>
      <c r="I138" s="248"/>
      <c r="J138" s="248"/>
      <c r="K138" s="248"/>
      <c r="L138" s="248"/>
      <c r="M138" s="248"/>
      <c r="N138" s="248"/>
      <c r="O138" s="248"/>
      <c r="P138" s="248"/>
      <c r="Q138" s="248"/>
      <c r="R138" s="248"/>
      <c r="S138" s="248"/>
      <c r="T138" s="248"/>
      <c r="U138" s="248"/>
      <c r="V138" s="248"/>
      <c r="W138" s="248"/>
      <c r="X138" s="248"/>
      <c r="Y138" s="248"/>
      <c r="Z138" s="248"/>
    </row>
    <row r="139" spans="2:26">
      <c r="B139" s="67" t="str">
        <f t="shared" si="6"/>
        <v/>
      </c>
      <c r="C139" s="404"/>
      <c r="D139" s="247"/>
      <c r="E139" s="316"/>
      <c r="F139" s="66">
        <f t="shared" si="7"/>
        <v>0</v>
      </c>
      <c r="G139" s="248"/>
      <c r="H139" s="248"/>
      <c r="I139" s="248"/>
      <c r="J139" s="248"/>
      <c r="K139" s="248"/>
      <c r="L139" s="248"/>
      <c r="M139" s="248"/>
      <c r="N139" s="248"/>
      <c r="O139" s="248"/>
      <c r="P139" s="248"/>
      <c r="Q139" s="248"/>
      <c r="R139" s="248"/>
      <c r="S139" s="248"/>
      <c r="T139" s="248"/>
      <c r="U139" s="248"/>
      <c r="V139" s="248"/>
      <c r="W139" s="248"/>
      <c r="X139" s="248"/>
      <c r="Y139" s="248"/>
      <c r="Z139" s="248"/>
    </row>
    <row r="140" spans="2:26">
      <c r="B140" s="67" t="str">
        <f t="shared" si="6"/>
        <v/>
      </c>
      <c r="C140" s="404"/>
      <c r="D140" s="247"/>
      <c r="E140" s="316"/>
      <c r="F140" s="66">
        <f t="shared" si="7"/>
        <v>0</v>
      </c>
      <c r="G140" s="248"/>
      <c r="H140" s="248"/>
      <c r="I140" s="248"/>
      <c r="J140" s="248"/>
      <c r="K140" s="248"/>
      <c r="L140" s="248"/>
      <c r="M140" s="248"/>
      <c r="N140" s="248"/>
      <c r="O140" s="248"/>
      <c r="P140" s="248"/>
      <c r="Q140" s="248"/>
      <c r="R140" s="248"/>
      <c r="S140" s="248"/>
      <c r="T140" s="248"/>
      <c r="U140" s="248"/>
      <c r="V140" s="248"/>
      <c r="W140" s="248"/>
      <c r="X140" s="248"/>
      <c r="Y140" s="248"/>
      <c r="Z140" s="248"/>
    </row>
    <row r="141" spans="2:26">
      <c r="B141" s="67" t="str">
        <f t="shared" si="6"/>
        <v/>
      </c>
      <c r="C141" s="404"/>
      <c r="D141" s="247"/>
      <c r="E141" s="316"/>
      <c r="F141" s="66">
        <f t="shared" si="7"/>
        <v>0</v>
      </c>
      <c r="G141" s="248"/>
      <c r="H141" s="248"/>
      <c r="I141" s="248"/>
      <c r="J141" s="248"/>
      <c r="K141" s="248"/>
      <c r="L141" s="248"/>
      <c r="M141" s="248"/>
      <c r="N141" s="248"/>
      <c r="O141" s="248"/>
      <c r="P141" s="248"/>
      <c r="Q141" s="248"/>
      <c r="R141" s="248"/>
      <c r="S141" s="248"/>
      <c r="T141" s="248"/>
      <c r="U141" s="248"/>
      <c r="V141" s="248"/>
      <c r="W141" s="248"/>
      <c r="X141" s="248"/>
      <c r="Y141" s="248"/>
      <c r="Z141" s="248"/>
    </row>
    <row r="142" spans="2:26">
      <c r="B142" s="67" t="str">
        <f t="shared" si="6"/>
        <v/>
      </c>
      <c r="C142" s="404"/>
      <c r="D142" s="247"/>
      <c r="E142" s="316"/>
      <c r="F142" s="66">
        <f t="shared" si="7"/>
        <v>0</v>
      </c>
      <c r="G142" s="248"/>
      <c r="H142" s="248"/>
      <c r="I142" s="248"/>
      <c r="J142" s="248"/>
      <c r="K142" s="248"/>
      <c r="L142" s="248"/>
      <c r="M142" s="248"/>
      <c r="N142" s="248"/>
      <c r="O142" s="248"/>
      <c r="P142" s="248"/>
      <c r="Q142" s="248"/>
      <c r="R142" s="248"/>
      <c r="S142" s="248"/>
      <c r="T142" s="248"/>
      <c r="U142" s="248"/>
      <c r="V142" s="248"/>
      <c r="W142" s="248"/>
      <c r="X142" s="248"/>
      <c r="Y142" s="248"/>
      <c r="Z142" s="248"/>
    </row>
    <row r="143" spans="2:26">
      <c r="B143" s="67" t="str">
        <f t="shared" si="6"/>
        <v/>
      </c>
      <c r="C143" s="404"/>
      <c r="D143" s="247"/>
      <c r="E143" s="316"/>
      <c r="F143" s="66">
        <f t="shared" si="7"/>
        <v>0</v>
      </c>
      <c r="G143" s="248"/>
      <c r="H143" s="248"/>
      <c r="I143" s="248"/>
      <c r="J143" s="248"/>
      <c r="K143" s="248"/>
      <c r="L143" s="248"/>
      <c r="M143" s="248"/>
      <c r="N143" s="248"/>
      <c r="O143" s="248"/>
      <c r="P143" s="248"/>
      <c r="Q143" s="248"/>
      <c r="R143" s="248"/>
      <c r="S143" s="248"/>
      <c r="T143" s="248"/>
      <c r="U143" s="248"/>
      <c r="V143" s="248"/>
      <c r="W143" s="248"/>
      <c r="X143" s="248"/>
      <c r="Y143" s="248"/>
      <c r="Z143" s="248"/>
    </row>
    <row r="144" spans="2:26">
      <c r="B144" s="67" t="str">
        <f t="shared" si="6"/>
        <v/>
      </c>
      <c r="C144" s="404"/>
      <c r="D144" s="247"/>
      <c r="E144" s="316"/>
      <c r="F144" s="66">
        <f t="shared" si="7"/>
        <v>0</v>
      </c>
      <c r="G144" s="248"/>
      <c r="H144" s="248"/>
      <c r="I144" s="248"/>
      <c r="J144" s="248"/>
      <c r="K144" s="248"/>
      <c r="L144" s="248"/>
      <c r="M144" s="248"/>
      <c r="N144" s="248"/>
      <c r="O144" s="248"/>
      <c r="P144" s="248"/>
      <c r="Q144" s="248"/>
      <c r="R144" s="248"/>
      <c r="S144" s="248"/>
      <c r="T144" s="248"/>
      <c r="U144" s="248"/>
      <c r="V144" s="248"/>
      <c r="W144" s="248"/>
      <c r="X144" s="248"/>
      <c r="Y144" s="248"/>
      <c r="Z144" s="248"/>
    </row>
    <row r="145" spans="2:26">
      <c r="B145" s="67" t="str">
        <f t="shared" si="6"/>
        <v/>
      </c>
      <c r="C145" s="404"/>
      <c r="D145" s="247"/>
      <c r="E145" s="316"/>
      <c r="F145" s="66">
        <f t="shared" si="7"/>
        <v>0</v>
      </c>
      <c r="G145" s="248"/>
      <c r="H145" s="248"/>
      <c r="I145" s="248"/>
      <c r="J145" s="248"/>
      <c r="K145" s="248"/>
      <c r="L145" s="248"/>
      <c r="M145" s="248"/>
      <c r="N145" s="248"/>
      <c r="O145" s="248"/>
      <c r="P145" s="248"/>
      <c r="Q145" s="248"/>
      <c r="R145" s="248"/>
      <c r="S145" s="248"/>
      <c r="T145" s="248"/>
      <c r="U145" s="248"/>
      <c r="V145" s="248"/>
      <c r="W145" s="248"/>
      <c r="X145" s="248"/>
      <c r="Y145" s="248"/>
      <c r="Z145" s="248"/>
    </row>
    <row r="146" spans="2:26">
      <c r="B146" s="67" t="str">
        <f t="shared" si="6"/>
        <v/>
      </c>
      <c r="C146" s="404"/>
      <c r="D146" s="247"/>
      <c r="E146" s="316"/>
      <c r="F146" s="66">
        <f t="shared" si="7"/>
        <v>0</v>
      </c>
      <c r="G146" s="248"/>
      <c r="H146" s="248"/>
      <c r="I146" s="248"/>
      <c r="J146" s="248"/>
      <c r="K146" s="248"/>
      <c r="L146" s="248"/>
      <c r="M146" s="248"/>
      <c r="N146" s="248"/>
      <c r="O146" s="248"/>
      <c r="P146" s="248"/>
      <c r="Q146" s="248"/>
      <c r="R146" s="248"/>
      <c r="S146" s="248"/>
      <c r="T146" s="248"/>
      <c r="U146" s="248"/>
      <c r="V146" s="248"/>
      <c r="W146" s="248"/>
      <c r="X146" s="248"/>
      <c r="Y146" s="248"/>
      <c r="Z146" s="248"/>
    </row>
    <row r="147" spans="2:26">
      <c r="B147" s="67" t="str">
        <f t="shared" si="6"/>
        <v/>
      </c>
      <c r="C147" s="404"/>
      <c r="D147" s="247"/>
      <c r="E147" s="316"/>
      <c r="F147" s="66">
        <f t="shared" si="7"/>
        <v>0</v>
      </c>
      <c r="G147" s="248"/>
      <c r="H147" s="248"/>
      <c r="I147" s="248"/>
      <c r="J147" s="248"/>
      <c r="K147" s="248"/>
      <c r="L147" s="248"/>
      <c r="M147" s="248"/>
      <c r="N147" s="248"/>
      <c r="O147" s="248"/>
      <c r="P147" s="248"/>
      <c r="Q147" s="248"/>
      <c r="R147" s="248"/>
      <c r="S147" s="248"/>
      <c r="T147" s="248"/>
      <c r="U147" s="248"/>
      <c r="V147" s="248"/>
      <c r="W147" s="248"/>
      <c r="X147" s="248"/>
      <c r="Y147" s="248"/>
      <c r="Z147" s="248"/>
    </row>
    <row r="148" spans="2:26">
      <c r="B148" s="67" t="str">
        <f t="shared" si="6"/>
        <v/>
      </c>
      <c r="C148" s="404"/>
      <c r="D148" s="247"/>
      <c r="E148" s="316"/>
      <c r="F148" s="66">
        <f t="shared" si="7"/>
        <v>0</v>
      </c>
      <c r="G148" s="248"/>
      <c r="H148" s="248"/>
      <c r="I148" s="248"/>
      <c r="J148" s="248"/>
      <c r="K148" s="248"/>
      <c r="L148" s="248"/>
      <c r="M148" s="248"/>
      <c r="N148" s="248"/>
      <c r="O148" s="248"/>
      <c r="P148" s="248"/>
      <c r="Q148" s="248"/>
      <c r="R148" s="248"/>
      <c r="S148" s="248"/>
      <c r="T148" s="248"/>
      <c r="U148" s="248"/>
      <c r="V148" s="248"/>
      <c r="W148" s="248"/>
      <c r="X148" s="248"/>
      <c r="Y148" s="248"/>
      <c r="Z148" s="248"/>
    </row>
    <row r="149" spans="2:26">
      <c r="B149" s="67" t="str">
        <f t="shared" si="6"/>
        <v/>
      </c>
      <c r="C149" s="404"/>
      <c r="D149" s="247"/>
      <c r="E149" s="316"/>
      <c r="F149" s="66">
        <f t="shared" si="7"/>
        <v>0</v>
      </c>
      <c r="G149" s="248"/>
      <c r="H149" s="248"/>
      <c r="I149" s="248"/>
      <c r="J149" s="248"/>
      <c r="K149" s="248"/>
      <c r="L149" s="248"/>
      <c r="M149" s="248"/>
      <c r="N149" s="248"/>
      <c r="O149" s="248"/>
      <c r="P149" s="248"/>
      <c r="Q149" s="248"/>
      <c r="R149" s="248"/>
      <c r="S149" s="248"/>
      <c r="T149" s="248"/>
      <c r="U149" s="248"/>
      <c r="V149" s="248"/>
      <c r="W149" s="248"/>
      <c r="X149" s="248"/>
      <c r="Y149" s="248"/>
      <c r="Z149" s="248"/>
    </row>
    <row r="150" spans="2:26">
      <c r="B150" s="67" t="str">
        <f t="shared" si="6"/>
        <v/>
      </c>
      <c r="C150" s="404"/>
      <c r="D150" s="247"/>
      <c r="E150" s="316"/>
      <c r="F150" s="66">
        <f t="shared" si="7"/>
        <v>0</v>
      </c>
      <c r="G150" s="248"/>
      <c r="H150" s="248"/>
      <c r="I150" s="248"/>
      <c r="J150" s="248"/>
      <c r="K150" s="248"/>
      <c r="L150" s="248"/>
      <c r="M150" s="248"/>
      <c r="N150" s="248"/>
      <c r="O150" s="248"/>
      <c r="P150" s="248"/>
      <c r="Q150" s="248"/>
      <c r="R150" s="248"/>
      <c r="S150" s="248"/>
      <c r="T150" s="248"/>
      <c r="U150" s="248"/>
      <c r="V150" s="248"/>
      <c r="W150" s="248"/>
      <c r="X150" s="248"/>
      <c r="Y150" s="248"/>
      <c r="Z150" s="248"/>
    </row>
    <row r="151" spans="2:26">
      <c r="B151" s="67" t="str">
        <f t="shared" si="6"/>
        <v/>
      </c>
      <c r="C151" s="404"/>
      <c r="D151" s="247"/>
      <c r="E151" s="316"/>
      <c r="F151" s="66">
        <f t="shared" si="7"/>
        <v>0</v>
      </c>
      <c r="G151" s="248"/>
      <c r="H151" s="248"/>
      <c r="I151" s="248"/>
      <c r="J151" s="248"/>
      <c r="K151" s="248"/>
      <c r="L151" s="248"/>
      <c r="M151" s="248"/>
      <c r="N151" s="248"/>
      <c r="O151" s="248"/>
      <c r="P151" s="248"/>
      <c r="Q151" s="248"/>
      <c r="R151" s="248"/>
      <c r="S151" s="248"/>
      <c r="T151" s="248"/>
      <c r="U151" s="248"/>
      <c r="V151" s="248"/>
      <c r="W151" s="248"/>
      <c r="X151" s="248"/>
      <c r="Y151" s="248"/>
      <c r="Z151" s="248"/>
    </row>
    <row r="152" spans="2:26">
      <c r="B152" s="67" t="str">
        <f t="shared" si="6"/>
        <v/>
      </c>
      <c r="C152" s="404"/>
      <c r="D152" s="247"/>
      <c r="E152" s="316"/>
      <c r="F152" s="66">
        <f t="shared" si="7"/>
        <v>0</v>
      </c>
      <c r="G152" s="248"/>
      <c r="H152" s="248"/>
      <c r="I152" s="248"/>
      <c r="J152" s="248"/>
      <c r="K152" s="248"/>
      <c r="L152" s="248"/>
      <c r="M152" s="248"/>
      <c r="N152" s="248"/>
      <c r="O152" s="248"/>
      <c r="P152" s="248"/>
      <c r="Q152" s="248"/>
      <c r="R152" s="248"/>
      <c r="S152" s="248"/>
      <c r="T152" s="248"/>
      <c r="U152" s="248"/>
      <c r="V152" s="248"/>
      <c r="W152" s="248"/>
      <c r="X152" s="248"/>
      <c r="Y152" s="248"/>
      <c r="Z152" s="248"/>
    </row>
    <row r="153" spans="2:26">
      <c r="B153" s="67" t="str">
        <f t="shared" si="6"/>
        <v/>
      </c>
      <c r="C153" s="404"/>
      <c r="D153" s="247"/>
      <c r="E153" s="316"/>
      <c r="F153" s="66">
        <f t="shared" si="7"/>
        <v>0</v>
      </c>
      <c r="G153" s="248"/>
      <c r="H153" s="248"/>
      <c r="I153" s="248"/>
      <c r="J153" s="248"/>
      <c r="K153" s="248"/>
      <c r="L153" s="248"/>
      <c r="M153" s="248"/>
      <c r="N153" s="248"/>
      <c r="O153" s="248"/>
      <c r="P153" s="248"/>
      <c r="Q153" s="248"/>
      <c r="R153" s="248"/>
      <c r="S153" s="248"/>
      <c r="T153" s="248"/>
      <c r="U153" s="248"/>
      <c r="V153" s="248"/>
      <c r="W153" s="248"/>
      <c r="X153" s="248"/>
      <c r="Y153" s="248"/>
      <c r="Z153" s="248"/>
    </row>
    <row r="154" spans="2:26">
      <c r="B154" s="67" t="str">
        <f t="shared" si="6"/>
        <v/>
      </c>
      <c r="C154" s="404"/>
      <c r="D154" s="247"/>
      <c r="E154" s="316"/>
      <c r="F154" s="66">
        <f t="shared" si="7"/>
        <v>0</v>
      </c>
      <c r="G154" s="248"/>
      <c r="H154" s="248"/>
      <c r="I154" s="248"/>
      <c r="J154" s="248"/>
      <c r="K154" s="248"/>
      <c r="L154" s="248"/>
      <c r="M154" s="248"/>
      <c r="N154" s="248"/>
      <c r="O154" s="248"/>
      <c r="P154" s="248"/>
      <c r="Q154" s="248"/>
      <c r="R154" s="248"/>
      <c r="S154" s="248"/>
      <c r="T154" s="248"/>
      <c r="U154" s="248"/>
      <c r="V154" s="248"/>
      <c r="W154" s="248"/>
      <c r="X154" s="248"/>
      <c r="Y154" s="248"/>
      <c r="Z154" s="248"/>
    </row>
    <row r="155" spans="2:26">
      <c r="B155" s="67" t="str">
        <f t="shared" si="6"/>
        <v/>
      </c>
      <c r="C155" s="404"/>
      <c r="D155" s="247"/>
      <c r="E155" s="316"/>
      <c r="F155" s="66">
        <f t="shared" si="7"/>
        <v>0</v>
      </c>
      <c r="G155" s="248"/>
      <c r="H155" s="248"/>
      <c r="I155" s="248"/>
      <c r="J155" s="248"/>
      <c r="K155" s="248"/>
      <c r="L155" s="248"/>
      <c r="M155" s="248"/>
      <c r="N155" s="248"/>
      <c r="O155" s="248"/>
      <c r="P155" s="248"/>
      <c r="Q155" s="248"/>
      <c r="R155" s="248"/>
      <c r="S155" s="248"/>
      <c r="T155" s="248"/>
      <c r="U155" s="248"/>
      <c r="V155" s="248"/>
      <c r="W155" s="248"/>
      <c r="X155" s="248"/>
      <c r="Y155" s="248"/>
      <c r="Z155" s="248"/>
    </row>
    <row r="156" spans="2:26">
      <c r="B156" s="67" t="str">
        <f t="shared" si="6"/>
        <v/>
      </c>
      <c r="C156" s="404"/>
      <c r="D156" s="247"/>
      <c r="E156" s="316"/>
      <c r="F156" s="66">
        <f t="shared" si="7"/>
        <v>0</v>
      </c>
      <c r="G156" s="248"/>
      <c r="H156" s="248"/>
      <c r="I156" s="248"/>
      <c r="J156" s="248"/>
      <c r="K156" s="248"/>
      <c r="L156" s="248"/>
      <c r="M156" s="248"/>
      <c r="N156" s="248"/>
      <c r="O156" s="248"/>
      <c r="P156" s="248"/>
      <c r="Q156" s="248"/>
      <c r="R156" s="248"/>
      <c r="S156" s="248"/>
      <c r="T156" s="248"/>
      <c r="U156" s="248"/>
      <c r="V156" s="248"/>
      <c r="W156" s="248"/>
      <c r="X156" s="248"/>
      <c r="Y156" s="248"/>
      <c r="Z156" s="248"/>
    </row>
    <row r="157" spans="2:26">
      <c r="B157" s="67" t="str">
        <f t="shared" si="6"/>
        <v/>
      </c>
      <c r="C157" s="404"/>
      <c r="D157" s="247"/>
      <c r="E157" s="316"/>
      <c r="F157" s="66">
        <f t="shared" si="7"/>
        <v>0</v>
      </c>
      <c r="G157" s="248"/>
      <c r="H157" s="248"/>
      <c r="I157" s="248"/>
      <c r="J157" s="248"/>
      <c r="K157" s="248"/>
      <c r="L157" s="248"/>
      <c r="M157" s="248"/>
      <c r="N157" s="248"/>
      <c r="O157" s="248"/>
      <c r="P157" s="248"/>
      <c r="Q157" s="248"/>
      <c r="R157" s="248"/>
      <c r="S157" s="248"/>
      <c r="T157" s="248"/>
      <c r="U157" s="248"/>
      <c r="V157" s="248"/>
      <c r="W157" s="248"/>
      <c r="X157" s="248"/>
      <c r="Y157" s="248"/>
      <c r="Z157" s="248"/>
    </row>
    <row r="158" spans="2:26">
      <c r="B158" s="67" t="str">
        <f t="shared" si="6"/>
        <v/>
      </c>
      <c r="C158" s="404"/>
      <c r="D158" s="247"/>
      <c r="E158" s="316"/>
      <c r="F158" s="66">
        <f t="shared" si="7"/>
        <v>0</v>
      </c>
      <c r="G158" s="248"/>
      <c r="H158" s="248"/>
      <c r="I158" s="248"/>
      <c r="J158" s="248"/>
      <c r="K158" s="248"/>
      <c r="L158" s="248"/>
      <c r="M158" s="248"/>
      <c r="N158" s="248"/>
      <c r="O158" s="248"/>
      <c r="P158" s="248"/>
      <c r="Q158" s="248"/>
      <c r="R158" s="248"/>
      <c r="S158" s="248"/>
      <c r="T158" s="248"/>
      <c r="U158" s="248"/>
      <c r="V158" s="248"/>
      <c r="W158" s="248"/>
      <c r="X158" s="248"/>
      <c r="Y158" s="248"/>
      <c r="Z158" s="248"/>
    </row>
    <row r="159" spans="2:26">
      <c r="B159" s="67" t="str">
        <f t="shared" si="6"/>
        <v/>
      </c>
      <c r="C159" s="404"/>
      <c r="D159" s="247"/>
      <c r="E159" s="316"/>
      <c r="F159" s="66">
        <f t="shared" si="7"/>
        <v>0</v>
      </c>
      <c r="G159" s="248"/>
      <c r="H159" s="248"/>
      <c r="I159" s="248"/>
      <c r="J159" s="248"/>
      <c r="K159" s="248"/>
      <c r="L159" s="248"/>
      <c r="M159" s="248"/>
      <c r="N159" s="248"/>
      <c r="O159" s="248"/>
      <c r="P159" s="248"/>
      <c r="Q159" s="248"/>
      <c r="R159" s="248"/>
      <c r="S159" s="248"/>
      <c r="T159" s="248"/>
      <c r="U159" s="248"/>
      <c r="V159" s="248"/>
      <c r="W159" s="248"/>
      <c r="X159" s="248"/>
      <c r="Y159" s="248"/>
      <c r="Z159" s="248"/>
    </row>
    <row r="160" spans="2:26">
      <c r="B160" s="67" t="str">
        <f t="shared" si="6"/>
        <v/>
      </c>
      <c r="C160" s="404"/>
      <c r="D160" s="247"/>
      <c r="E160" s="316"/>
      <c r="F160" s="66">
        <f t="shared" si="7"/>
        <v>0</v>
      </c>
      <c r="G160" s="248"/>
      <c r="H160" s="248"/>
      <c r="I160" s="248"/>
      <c r="J160" s="248"/>
      <c r="K160" s="248"/>
      <c r="L160" s="248"/>
      <c r="M160" s="248"/>
      <c r="N160" s="248"/>
      <c r="O160" s="248"/>
      <c r="P160" s="248"/>
      <c r="Q160" s="248"/>
      <c r="R160" s="248"/>
      <c r="S160" s="248"/>
      <c r="T160" s="248"/>
      <c r="U160" s="248"/>
      <c r="V160" s="248"/>
      <c r="W160" s="248"/>
      <c r="X160" s="248"/>
      <c r="Y160" s="248"/>
      <c r="Z160" s="248"/>
    </row>
    <row r="161" spans="2:26">
      <c r="B161" s="67" t="str">
        <f t="shared" si="6"/>
        <v/>
      </c>
      <c r="C161" s="404"/>
      <c r="D161" s="247"/>
      <c r="E161" s="316"/>
      <c r="F161" s="66">
        <f t="shared" si="7"/>
        <v>0</v>
      </c>
      <c r="G161" s="248"/>
      <c r="H161" s="248"/>
      <c r="I161" s="248"/>
      <c r="J161" s="248"/>
      <c r="K161" s="248"/>
      <c r="L161" s="248"/>
      <c r="M161" s="248"/>
      <c r="N161" s="248"/>
      <c r="O161" s="248"/>
      <c r="P161" s="248"/>
      <c r="Q161" s="248"/>
      <c r="R161" s="248"/>
      <c r="S161" s="248"/>
      <c r="T161" s="248"/>
      <c r="U161" s="248"/>
      <c r="V161" s="248"/>
      <c r="W161" s="248"/>
      <c r="X161" s="248"/>
      <c r="Y161" s="248"/>
      <c r="Z161" s="248"/>
    </row>
    <row r="162" spans="2:26">
      <c r="B162" s="67" t="str">
        <f t="shared" si="6"/>
        <v/>
      </c>
      <c r="C162" s="404"/>
      <c r="D162" s="247"/>
      <c r="E162" s="316"/>
      <c r="F162" s="66">
        <f t="shared" si="7"/>
        <v>0</v>
      </c>
      <c r="G162" s="248"/>
      <c r="H162" s="248"/>
      <c r="I162" s="248"/>
      <c r="J162" s="248"/>
      <c r="K162" s="248"/>
      <c r="L162" s="248"/>
      <c r="M162" s="248"/>
      <c r="N162" s="248"/>
      <c r="O162" s="248"/>
      <c r="P162" s="248"/>
      <c r="Q162" s="248"/>
      <c r="R162" s="248"/>
      <c r="S162" s="248"/>
      <c r="T162" s="248"/>
      <c r="U162" s="248"/>
      <c r="V162" s="248"/>
      <c r="W162" s="248"/>
      <c r="X162" s="248"/>
      <c r="Y162" s="248"/>
      <c r="Z162" s="248"/>
    </row>
    <row r="163" spans="2:26">
      <c r="B163" s="67" t="str">
        <f t="shared" si="6"/>
        <v/>
      </c>
      <c r="C163" s="404"/>
      <c r="D163" s="247"/>
      <c r="E163" s="316"/>
      <c r="F163" s="66">
        <f t="shared" si="7"/>
        <v>0</v>
      </c>
      <c r="G163" s="248"/>
      <c r="H163" s="248"/>
      <c r="I163" s="248"/>
      <c r="J163" s="248"/>
      <c r="K163" s="248"/>
      <c r="L163" s="248"/>
      <c r="M163" s="248"/>
      <c r="N163" s="248"/>
      <c r="O163" s="248"/>
      <c r="P163" s="248"/>
      <c r="Q163" s="248"/>
      <c r="R163" s="248"/>
      <c r="S163" s="248"/>
      <c r="T163" s="248"/>
      <c r="U163" s="248"/>
      <c r="V163" s="248"/>
      <c r="W163" s="248"/>
      <c r="X163" s="248"/>
      <c r="Y163" s="248"/>
      <c r="Z163" s="248"/>
    </row>
    <row r="164" spans="2:26">
      <c r="B164" s="67" t="str">
        <f t="shared" si="6"/>
        <v/>
      </c>
      <c r="C164" s="404"/>
      <c r="D164" s="247"/>
      <c r="E164" s="316"/>
      <c r="F164" s="66">
        <f t="shared" si="7"/>
        <v>0</v>
      </c>
      <c r="G164" s="248"/>
      <c r="H164" s="248"/>
      <c r="I164" s="248"/>
      <c r="J164" s="248"/>
      <c r="K164" s="248"/>
      <c r="L164" s="248"/>
      <c r="M164" s="248"/>
      <c r="N164" s="248"/>
      <c r="O164" s="248"/>
      <c r="P164" s="248"/>
      <c r="Q164" s="248"/>
      <c r="R164" s="248"/>
      <c r="S164" s="248"/>
      <c r="T164" s="248"/>
      <c r="U164" s="248"/>
      <c r="V164" s="248"/>
      <c r="W164" s="248"/>
      <c r="X164" s="248"/>
      <c r="Y164" s="248"/>
      <c r="Z164" s="248"/>
    </row>
    <row r="165" spans="2:26">
      <c r="B165" s="67" t="str">
        <f t="shared" si="6"/>
        <v/>
      </c>
      <c r="C165" s="404"/>
      <c r="D165" s="247"/>
      <c r="E165" s="316"/>
      <c r="F165" s="66">
        <f t="shared" si="7"/>
        <v>0</v>
      </c>
      <c r="G165" s="248"/>
      <c r="H165" s="248"/>
      <c r="I165" s="248"/>
      <c r="J165" s="248"/>
      <c r="K165" s="248"/>
      <c r="L165" s="248"/>
      <c r="M165" s="248"/>
      <c r="N165" s="248"/>
      <c r="O165" s="248"/>
      <c r="P165" s="248"/>
      <c r="Q165" s="248"/>
      <c r="R165" s="248"/>
      <c r="S165" s="248"/>
      <c r="T165" s="248"/>
      <c r="U165" s="248"/>
      <c r="V165" s="248"/>
      <c r="W165" s="248"/>
      <c r="X165" s="248"/>
      <c r="Y165" s="248"/>
      <c r="Z165" s="248"/>
    </row>
    <row r="166" spans="2:26">
      <c r="B166" s="67" t="str">
        <f t="shared" si="6"/>
        <v/>
      </c>
      <c r="C166" s="404"/>
      <c r="D166" s="247"/>
      <c r="E166" s="316"/>
      <c r="F166" s="66">
        <f t="shared" si="7"/>
        <v>0</v>
      </c>
      <c r="G166" s="248"/>
      <c r="H166" s="248"/>
      <c r="I166" s="248"/>
      <c r="J166" s="248"/>
      <c r="K166" s="248"/>
      <c r="L166" s="248"/>
      <c r="M166" s="248"/>
      <c r="N166" s="248"/>
      <c r="O166" s="248"/>
      <c r="P166" s="248"/>
      <c r="Q166" s="248"/>
      <c r="R166" s="248"/>
      <c r="S166" s="248"/>
      <c r="T166" s="248"/>
      <c r="U166" s="248"/>
      <c r="V166" s="248"/>
      <c r="W166" s="248"/>
      <c r="X166" s="248"/>
      <c r="Y166" s="248"/>
      <c r="Z166" s="248"/>
    </row>
    <row r="167" spans="2:26">
      <c r="B167" s="67" t="str">
        <f t="shared" si="6"/>
        <v/>
      </c>
      <c r="C167" s="404"/>
      <c r="D167" s="247"/>
      <c r="E167" s="316"/>
      <c r="F167" s="66">
        <f t="shared" si="7"/>
        <v>0</v>
      </c>
      <c r="G167" s="248"/>
      <c r="H167" s="248"/>
      <c r="I167" s="248"/>
      <c r="J167" s="248"/>
      <c r="K167" s="248"/>
      <c r="L167" s="248"/>
      <c r="M167" s="248"/>
      <c r="N167" s="248"/>
      <c r="O167" s="248"/>
      <c r="P167" s="248"/>
      <c r="Q167" s="248"/>
      <c r="R167" s="248"/>
      <c r="S167" s="248"/>
      <c r="T167" s="248"/>
      <c r="U167" s="248"/>
      <c r="V167" s="248"/>
      <c r="W167" s="248"/>
      <c r="X167" s="248"/>
      <c r="Y167" s="248"/>
      <c r="Z167" s="248"/>
    </row>
    <row r="168" spans="2:26">
      <c r="B168" s="67" t="str">
        <f t="shared" si="6"/>
        <v/>
      </c>
      <c r="C168" s="404"/>
      <c r="D168" s="247"/>
      <c r="E168" s="316"/>
      <c r="F168" s="66">
        <f t="shared" si="7"/>
        <v>0</v>
      </c>
      <c r="G168" s="248"/>
      <c r="H168" s="248"/>
      <c r="I168" s="248"/>
      <c r="J168" s="248"/>
      <c r="K168" s="248"/>
      <c r="L168" s="248"/>
      <c r="M168" s="248"/>
      <c r="N168" s="248"/>
      <c r="O168" s="248"/>
      <c r="P168" s="248"/>
      <c r="Q168" s="248"/>
      <c r="R168" s="248"/>
      <c r="S168" s="248"/>
      <c r="T168" s="248"/>
      <c r="U168" s="248"/>
      <c r="V168" s="248"/>
      <c r="W168" s="248"/>
      <c r="X168" s="248"/>
      <c r="Y168" s="248"/>
      <c r="Z168" s="248"/>
    </row>
    <row r="169" spans="2:26">
      <c r="B169" s="67" t="str">
        <f t="shared" si="6"/>
        <v/>
      </c>
      <c r="C169" s="404"/>
      <c r="D169" s="247"/>
      <c r="E169" s="316"/>
      <c r="F169" s="66">
        <f t="shared" si="7"/>
        <v>0</v>
      </c>
      <c r="G169" s="248"/>
      <c r="H169" s="248"/>
      <c r="I169" s="248"/>
      <c r="J169" s="248"/>
      <c r="K169" s="248"/>
      <c r="L169" s="248"/>
      <c r="M169" s="248"/>
      <c r="N169" s="248"/>
      <c r="O169" s="248"/>
      <c r="P169" s="248"/>
      <c r="Q169" s="248"/>
      <c r="R169" s="248"/>
      <c r="S169" s="248"/>
      <c r="T169" s="248"/>
      <c r="U169" s="248"/>
      <c r="V169" s="248"/>
      <c r="W169" s="248"/>
      <c r="X169" s="248"/>
      <c r="Y169" s="248"/>
      <c r="Z169" s="248"/>
    </row>
    <row r="170" spans="2:26">
      <c r="B170" s="67" t="str">
        <f t="shared" si="6"/>
        <v/>
      </c>
      <c r="C170" s="404"/>
      <c r="D170" s="247"/>
      <c r="E170" s="316"/>
      <c r="F170" s="66">
        <f t="shared" si="7"/>
        <v>0</v>
      </c>
      <c r="G170" s="248"/>
      <c r="H170" s="248"/>
      <c r="I170" s="248"/>
      <c r="J170" s="248"/>
      <c r="K170" s="248"/>
      <c r="L170" s="248"/>
      <c r="M170" s="248"/>
      <c r="N170" s="248"/>
      <c r="O170" s="248"/>
      <c r="P170" s="248"/>
      <c r="Q170" s="248"/>
      <c r="R170" s="248"/>
      <c r="S170" s="248"/>
      <c r="T170" s="248"/>
      <c r="U170" s="248"/>
      <c r="V170" s="248"/>
      <c r="W170" s="248"/>
      <c r="X170" s="248"/>
      <c r="Y170" s="248"/>
      <c r="Z170" s="248"/>
    </row>
    <row r="171" spans="2:26">
      <c r="B171" s="67" t="str">
        <f t="shared" si="6"/>
        <v/>
      </c>
      <c r="C171" s="404"/>
      <c r="D171" s="247"/>
      <c r="E171" s="316"/>
      <c r="F171" s="66">
        <f t="shared" si="7"/>
        <v>0</v>
      </c>
      <c r="G171" s="248"/>
      <c r="H171" s="248"/>
      <c r="I171" s="248"/>
      <c r="J171" s="248"/>
      <c r="K171" s="248"/>
      <c r="L171" s="248"/>
      <c r="M171" s="248"/>
      <c r="N171" s="248"/>
      <c r="O171" s="248"/>
      <c r="P171" s="248"/>
      <c r="Q171" s="248"/>
      <c r="R171" s="248"/>
      <c r="S171" s="248"/>
      <c r="T171" s="248"/>
      <c r="U171" s="248"/>
      <c r="V171" s="248"/>
      <c r="W171" s="248"/>
      <c r="X171" s="248"/>
      <c r="Y171" s="248"/>
      <c r="Z171" s="248"/>
    </row>
    <row r="172" spans="2:26">
      <c r="B172" s="67" t="str">
        <f t="shared" si="6"/>
        <v/>
      </c>
      <c r="C172" s="404"/>
      <c r="D172" s="247"/>
      <c r="E172" s="316"/>
      <c r="F172" s="66">
        <f t="shared" si="7"/>
        <v>0</v>
      </c>
      <c r="G172" s="248"/>
      <c r="H172" s="248"/>
      <c r="I172" s="248"/>
      <c r="J172" s="248"/>
      <c r="K172" s="248"/>
      <c r="L172" s="248"/>
      <c r="M172" s="248"/>
      <c r="N172" s="248"/>
      <c r="O172" s="248"/>
      <c r="P172" s="248"/>
      <c r="Q172" s="248"/>
      <c r="R172" s="248"/>
      <c r="S172" s="248"/>
      <c r="T172" s="248"/>
      <c r="U172" s="248"/>
      <c r="V172" s="248"/>
      <c r="W172" s="248"/>
      <c r="X172" s="248"/>
      <c r="Y172" s="248"/>
      <c r="Z172" s="248"/>
    </row>
    <row r="173" spans="2:26">
      <c r="B173" s="67" t="str">
        <f t="shared" si="6"/>
        <v/>
      </c>
      <c r="C173" s="404"/>
      <c r="D173" s="247"/>
      <c r="E173" s="316"/>
      <c r="F173" s="66">
        <f t="shared" si="7"/>
        <v>0</v>
      </c>
      <c r="G173" s="248"/>
      <c r="H173" s="248"/>
      <c r="I173" s="248"/>
      <c r="J173" s="248"/>
      <c r="K173" s="248"/>
      <c r="L173" s="248"/>
      <c r="M173" s="248"/>
      <c r="N173" s="248"/>
      <c r="O173" s="248"/>
      <c r="P173" s="248"/>
      <c r="Q173" s="248"/>
      <c r="R173" s="248"/>
      <c r="S173" s="248"/>
      <c r="T173" s="248"/>
      <c r="U173" s="248"/>
      <c r="V173" s="248"/>
      <c r="W173" s="248"/>
      <c r="X173" s="248"/>
      <c r="Y173" s="248"/>
      <c r="Z173" s="248"/>
    </row>
    <row r="174" spans="2:26">
      <c r="B174" s="67" t="str">
        <f t="shared" si="6"/>
        <v/>
      </c>
      <c r="C174" s="404"/>
      <c r="D174" s="247"/>
      <c r="E174" s="316"/>
      <c r="F174" s="66">
        <f t="shared" si="7"/>
        <v>0</v>
      </c>
      <c r="G174" s="248"/>
      <c r="H174" s="248"/>
      <c r="I174" s="248"/>
      <c r="J174" s="248"/>
      <c r="K174" s="248"/>
      <c r="L174" s="248"/>
      <c r="M174" s="248"/>
      <c r="N174" s="248"/>
      <c r="O174" s="248"/>
      <c r="P174" s="248"/>
      <c r="Q174" s="248"/>
      <c r="R174" s="248"/>
      <c r="S174" s="248"/>
      <c r="T174" s="248"/>
      <c r="U174" s="248"/>
      <c r="V174" s="248"/>
      <c r="W174" s="248"/>
      <c r="X174" s="248"/>
      <c r="Y174" s="248"/>
      <c r="Z174" s="248"/>
    </row>
    <row r="175" spans="2:26">
      <c r="B175" s="67" t="str">
        <f t="shared" si="6"/>
        <v/>
      </c>
      <c r="C175" s="404"/>
      <c r="D175" s="247"/>
      <c r="E175" s="316"/>
      <c r="F175" s="66">
        <f t="shared" si="7"/>
        <v>0</v>
      </c>
      <c r="G175" s="248"/>
      <c r="H175" s="248"/>
      <c r="I175" s="248"/>
      <c r="J175" s="248"/>
      <c r="K175" s="248"/>
      <c r="L175" s="248"/>
      <c r="M175" s="248"/>
      <c r="N175" s="248"/>
      <c r="O175" s="248"/>
      <c r="P175" s="248"/>
      <c r="Q175" s="248"/>
      <c r="R175" s="248"/>
      <c r="S175" s="248"/>
      <c r="T175" s="248"/>
      <c r="U175" s="248"/>
      <c r="V175" s="248"/>
      <c r="W175" s="248"/>
      <c r="X175" s="248"/>
      <c r="Y175" s="248"/>
      <c r="Z175" s="248"/>
    </row>
    <row r="176" spans="2:26">
      <c r="B176" s="67" t="str">
        <f t="shared" si="6"/>
        <v/>
      </c>
      <c r="C176" s="404"/>
      <c r="D176" s="247"/>
      <c r="E176" s="316"/>
      <c r="F176" s="66">
        <f t="shared" si="7"/>
        <v>0</v>
      </c>
      <c r="G176" s="248"/>
      <c r="H176" s="248"/>
      <c r="I176" s="248"/>
      <c r="J176" s="248"/>
      <c r="K176" s="248"/>
      <c r="L176" s="248"/>
      <c r="M176" s="248"/>
      <c r="N176" s="248"/>
      <c r="O176" s="248"/>
      <c r="P176" s="248"/>
      <c r="Q176" s="248"/>
      <c r="R176" s="248"/>
      <c r="S176" s="248"/>
      <c r="T176" s="248"/>
      <c r="U176" s="248"/>
      <c r="V176" s="248"/>
      <c r="W176" s="248"/>
      <c r="X176" s="248"/>
      <c r="Y176" s="248"/>
      <c r="Z176" s="248"/>
    </row>
    <row r="177" spans="2:26">
      <c r="B177" s="67" t="str">
        <f t="shared" si="6"/>
        <v/>
      </c>
      <c r="C177" s="404"/>
      <c r="D177" s="247"/>
      <c r="E177" s="316"/>
      <c r="F177" s="66">
        <f t="shared" si="7"/>
        <v>0</v>
      </c>
      <c r="G177" s="248"/>
      <c r="H177" s="248"/>
      <c r="I177" s="248"/>
      <c r="J177" s="248"/>
      <c r="K177" s="248"/>
      <c r="L177" s="248"/>
      <c r="M177" s="248"/>
      <c r="N177" s="248"/>
      <c r="O177" s="248"/>
      <c r="P177" s="248"/>
      <c r="Q177" s="248"/>
      <c r="R177" s="248"/>
      <c r="S177" s="248"/>
      <c r="T177" s="248"/>
      <c r="U177" s="248"/>
      <c r="V177" s="248"/>
      <c r="W177" s="248"/>
      <c r="X177" s="248"/>
      <c r="Y177" s="248"/>
      <c r="Z177" s="248"/>
    </row>
    <row r="178" spans="2:26">
      <c r="B178" s="67" t="str">
        <f t="shared" si="6"/>
        <v/>
      </c>
      <c r="C178" s="404"/>
      <c r="D178" s="247"/>
      <c r="E178" s="316"/>
      <c r="F178" s="66">
        <f t="shared" si="7"/>
        <v>0</v>
      </c>
      <c r="G178" s="248"/>
      <c r="H178" s="248"/>
      <c r="I178" s="248"/>
      <c r="J178" s="248"/>
      <c r="K178" s="248"/>
      <c r="L178" s="248"/>
      <c r="M178" s="248"/>
      <c r="N178" s="248"/>
      <c r="O178" s="248"/>
      <c r="P178" s="248"/>
      <c r="Q178" s="248"/>
      <c r="R178" s="248"/>
      <c r="S178" s="248"/>
      <c r="T178" s="248"/>
      <c r="U178" s="248"/>
      <c r="V178" s="248"/>
      <c r="W178" s="248"/>
      <c r="X178" s="248"/>
      <c r="Y178" s="248"/>
      <c r="Z178" s="248"/>
    </row>
    <row r="179" spans="2:26">
      <c r="B179" s="67" t="str">
        <f t="shared" si="6"/>
        <v/>
      </c>
      <c r="C179" s="404"/>
      <c r="D179" s="247"/>
      <c r="E179" s="316"/>
      <c r="F179" s="66">
        <f t="shared" si="7"/>
        <v>0</v>
      </c>
      <c r="G179" s="248"/>
      <c r="H179" s="248"/>
      <c r="I179" s="248"/>
      <c r="J179" s="248"/>
      <c r="K179" s="248"/>
      <c r="L179" s="248"/>
      <c r="M179" s="248"/>
      <c r="N179" s="248"/>
      <c r="O179" s="248"/>
      <c r="P179" s="248"/>
      <c r="Q179" s="248"/>
      <c r="R179" s="248"/>
      <c r="S179" s="248"/>
      <c r="T179" s="248"/>
      <c r="U179" s="248"/>
      <c r="V179" s="248"/>
      <c r="W179" s="248"/>
      <c r="X179" s="248"/>
      <c r="Y179" s="248"/>
      <c r="Z179" s="248"/>
    </row>
    <row r="180" spans="2:26">
      <c r="B180" s="67" t="str">
        <f t="shared" si="6"/>
        <v/>
      </c>
      <c r="C180" s="404"/>
      <c r="D180" s="247"/>
      <c r="E180" s="316"/>
      <c r="F180" s="66">
        <f t="shared" si="7"/>
        <v>0</v>
      </c>
      <c r="G180" s="248"/>
      <c r="H180" s="248"/>
      <c r="I180" s="248"/>
      <c r="J180" s="248"/>
      <c r="K180" s="248"/>
      <c r="L180" s="248"/>
      <c r="M180" s="248"/>
      <c r="N180" s="248"/>
      <c r="O180" s="248"/>
      <c r="P180" s="248"/>
      <c r="Q180" s="248"/>
      <c r="R180" s="248"/>
      <c r="S180" s="248"/>
      <c r="T180" s="248"/>
      <c r="U180" s="248"/>
      <c r="V180" s="248"/>
      <c r="W180" s="248"/>
      <c r="X180" s="248"/>
      <c r="Y180" s="248"/>
      <c r="Z180" s="248"/>
    </row>
    <row r="181" spans="2:26">
      <c r="B181" s="67" t="str">
        <f t="shared" si="6"/>
        <v/>
      </c>
      <c r="C181" s="404"/>
      <c r="D181" s="247"/>
      <c r="E181" s="316"/>
      <c r="F181" s="66">
        <f t="shared" si="7"/>
        <v>0</v>
      </c>
      <c r="G181" s="248"/>
      <c r="H181" s="248"/>
      <c r="I181" s="248"/>
      <c r="J181" s="248"/>
      <c r="K181" s="248"/>
      <c r="L181" s="248"/>
      <c r="M181" s="248"/>
      <c r="N181" s="248"/>
      <c r="O181" s="248"/>
      <c r="P181" s="248"/>
      <c r="Q181" s="248"/>
      <c r="R181" s="248"/>
      <c r="S181" s="248"/>
      <c r="T181" s="248"/>
      <c r="U181" s="248"/>
      <c r="V181" s="248"/>
      <c r="W181" s="248"/>
      <c r="X181" s="248"/>
      <c r="Y181" s="248"/>
      <c r="Z181" s="248"/>
    </row>
    <row r="182" spans="2:26">
      <c r="B182" s="67" t="str">
        <f t="shared" si="6"/>
        <v/>
      </c>
      <c r="C182" s="404"/>
      <c r="D182" s="247"/>
      <c r="E182" s="316"/>
      <c r="F182" s="66">
        <f t="shared" si="7"/>
        <v>0</v>
      </c>
      <c r="G182" s="248"/>
      <c r="H182" s="248"/>
      <c r="I182" s="248"/>
      <c r="J182" s="248"/>
      <c r="K182" s="248"/>
      <c r="L182" s="248"/>
      <c r="M182" s="248"/>
      <c r="N182" s="248"/>
      <c r="O182" s="248"/>
      <c r="P182" s="248"/>
      <c r="Q182" s="248"/>
      <c r="R182" s="248"/>
      <c r="S182" s="248"/>
      <c r="T182" s="248"/>
      <c r="U182" s="248"/>
      <c r="V182" s="248"/>
      <c r="W182" s="248"/>
      <c r="X182" s="248"/>
      <c r="Y182" s="248"/>
      <c r="Z182" s="248"/>
    </row>
    <row r="183" spans="2:26">
      <c r="B183" s="67" t="str">
        <f t="shared" si="6"/>
        <v/>
      </c>
      <c r="C183" s="404"/>
      <c r="D183" s="247"/>
      <c r="E183" s="316"/>
      <c r="F183" s="66">
        <f t="shared" si="7"/>
        <v>0</v>
      </c>
      <c r="G183" s="248"/>
      <c r="H183" s="248"/>
      <c r="I183" s="248"/>
      <c r="J183" s="248"/>
      <c r="K183" s="248"/>
      <c r="L183" s="248"/>
      <c r="M183" s="248"/>
      <c r="N183" s="248"/>
      <c r="O183" s="248"/>
      <c r="P183" s="248"/>
      <c r="Q183" s="248"/>
      <c r="R183" s="248"/>
      <c r="S183" s="248"/>
      <c r="T183" s="248"/>
      <c r="U183" s="248"/>
      <c r="V183" s="248"/>
      <c r="W183" s="248"/>
      <c r="X183" s="248"/>
      <c r="Y183" s="248"/>
      <c r="Z183" s="248"/>
    </row>
    <row r="184" spans="2:26">
      <c r="B184" s="67" t="str">
        <f t="shared" si="6"/>
        <v/>
      </c>
      <c r="C184" s="404"/>
      <c r="D184" s="247"/>
      <c r="E184" s="316"/>
      <c r="F184" s="66">
        <f t="shared" si="7"/>
        <v>0</v>
      </c>
      <c r="G184" s="248"/>
      <c r="H184" s="248"/>
      <c r="I184" s="248"/>
      <c r="J184" s="248"/>
      <c r="K184" s="248"/>
      <c r="L184" s="248"/>
      <c r="M184" s="248"/>
      <c r="N184" s="248"/>
      <c r="O184" s="248"/>
      <c r="P184" s="248"/>
      <c r="Q184" s="248"/>
      <c r="R184" s="248"/>
      <c r="S184" s="248"/>
      <c r="T184" s="248"/>
      <c r="U184" s="248"/>
      <c r="V184" s="248"/>
      <c r="W184" s="248"/>
      <c r="X184" s="248"/>
      <c r="Y184" s="248"/>
      <c r="Z184" s="248"/>
    </row>
    <row r="185" spans="2:26">
      <c r="B185" s="67" t="str">
        <f t="shared" si="6"/>
        <v/>
      </c>
      <c r="C185" s="404"/>
      <c r="D185" s="247"/>
      <c r="E185" s="316"/>
      <c r="F185" s="66">
        <f t="shared" si="7"/>
        <v>0</v>
      </c>
      <c r="G185" s="248"/>
      <c r="H185" s="248"/>
      <c r="I185" s="248"/>
      <c r="J185" s="248"/>
      <c r="K185" s="248"/>
      <c r="L185" s="248"/>
      <c r="M185" s="248"/>
      <c r="N185" s="248"/>
      <c r="O185" s="248"/>
      <c r="P185" s="248"/>
      <c r="Q185" s="248"/>
      <c r="R185" s="248"/>
      <c r="S185" s="248"/>
      <c r="T185" s="248"/>
      <c r="U185" s="248"/>
      <c r="V185" s="248"/>
      <c r="W185" s="248"/>
      <c r="X185" s="248"/>
      <c r="Y185" s="248"/>
      <c r="Z185" s="248"/>
    </row>
    <row r="186" spans="2:26">
      <c r="B186" s="67" t="str">
        <f t="shared" si="6"/>
        <v/>
      </c>
      <c r="C186" s="404"/>
      <c r="D186" s="247"/>
      <c r="E186" s="316"/>
      <c r="F186" s="66">
        <f t="shared" si="7"/>
        <v>0</v>
      </c>
      <c r="G186" s="248"/>
      <c r="H186" s="248"/>
      <c r="I186" s="248"/>
      <c r="J186" s="248"/>
      <c r="K186" s="248"/>
      <c r="L186" s="248"/>
      <c r="M186" s="248"/>
      <c r="N186" s="248"/>
      <c r="O186" s="248"/>
      <c r="P186" s="248"/>
      <c r="Q186" s="248"/>
      <c r="R186" s="248"/>
      <c r="S186" s="248"/>
      <c r="T186" s="248"/>
      <c r="U186" s="248"/>
      <c r="V186" s="248"/>
      <c r="W186" s="248"/>
      <c r="X186" s="248"/>
      <c r="Y186" s="248"/>
      <c r="Z186" s="248"/>
    </row>
    <row r="187" spans="2:26">
      <c r="B187" s="67" t="str">
        <f t="shared" si="6"/>
        <v/>
      </c>
      <c r="C187" s="404"/>
      <c r="D187" s="247"/>
      <c r="E187" s="316"/>
      <c r="F187" s="66">
        <f t="shared" si="7"/>
        <v>0</v>
      </c>
      <c r="G187" s="248"/>
      <c r="H187" s="248"/>
      <c r="I187" s="248"/>
      <c r="J187" s="248"/>
      <c r="K187" s="248"/>
      <c r="L187" s="248"/>
      <c r="M187" s="248"/>
      <c r="N187" s="248"/>
      <c r="O187" s="248"/>
      <c r="P187" s="248"/>
      <c r="Q187" s="248"/>
      <c r="R187" s="248"/>
      <c r="S187" s="248"/>
      <c r="T187" s="248"/>
      <c r="U187" s="248"/>
      <c r="V187" s="248"/>
      <c r="W187" s="248"/>
      <c r="X187" s="248"/>
      <c r="Y187" s="248"/>
      <c r="Z187" s="248"/>
    </row>
    <row r="188" spans="2:26">
      <c r="B188" s="67" t="str">
        <f t="shared" si="6"/>
        <v/>
      </c>
      <c r="C188" s="404"/>
      <c r="D188" s="247"/>
      <c r="E188" s="316"/>
      <c r="F188" s="66">
        <f t="shared" si="7"/>
        <v>0</v>
      </c>
      <c r="G188" s="248"/>
      <c r="H188" s="248"/>
      <c r="I188" s="248"/>
      <c r="J188" s="248"/>
      <c r="K188" s="248"/>
      <c r="L188" s="248"/>
      <c r="M188" s="248"/>
      <c r="N188" s="248"/>
      <c r="O188" s="248"/>
      <c r="P188" s="248"/>
      <c r="Q188" s="248"/>
      <c r="R188" s="248"/>
      <c r="S188" s="248"/>
      <c r="T188" s="248"/>
      <c r="U188" s="248"/>
      <c r="V188" s="248"/>
      <c r="W188" s="248"/>
      <c r="X188" s="248"/>
      <c r="Y188" s="248"/>
      <c r="Z188" s="248"/>
    </row>
    <row r="189" spans="2:26">
      <c r="B189" s="67" t="str">
        <f t="shared" si="6"/>
        <v/>
      </c>
      <c r="C189" s="404"/>
      <c r="D189" s="247"/>
      <c r="E189" s="316"/>
      <c r="F189" s="66">
        <f t="shared" si="7"/>
        <v>0</v>
      </c>
      <c r="G189" s="248"/>
      <c r="H189" s="248"/>
      <c r="I189" s="248"/>
      <c r="J189" s="248"/>
      <c r="K189" s="248"/>
      <c r="L189" s="248"/>
      <c r="M189" s="248"/>
      <c r="N189" s="248"/>
      <c r="O189" s="248"/>
      <c r="P189" s="248"/>
      <c r="Q189" s="248"/>
      <c r="R189" s="248"/>
      <c r="S189" s="248"/>
      <c r="T189" s="248"/>
      <c r="U189" s="248"/>
      <c r="V189" s="248"/>
      <c r="W189" s="248"/>
      <c r="X189" s="248"/>
      <c r="Y189" s="248"/>
      <c r="Z189" s="248"/>
    </row>
    <row r="190" spans="2:26">
      <c r="B190" s="67" t="str">
        <f t="shared" si="6"/>
        <v/>
      </c>
      <c r="C190" s="404"/>
      <c r="D190" s="247"/>
      <c r="E190" s="316"/>
      <c r="F190" s="66">
        <f t="shared" si="7"/>
        <v>0</v>
      </c>
      <c r="G190" s="248"/>
      <c r="H190" s="248"/>
      <c r="I190" s="248"/>
      <c r="J190" s="248"/>
      <c r="K190" s="248"/>
      <c r="L190" s="248"/>
      <c r="M190" s="248"/>
      <c r="N190" s="248"/>
      <c r="O190" s="248"/>
      <c r="P190" s="248"/>
      <c r="Q190" s="248"/>
      <c r="R190" s="248"/>
      <c r="S190" s="248"/>
      <c r="T190" s="248"/>
      <c r="U190" s="248"/>
      <c r="V190" s="248"/>
      <c r="W190" s="248"/>
      <c r="X190" s="248"/>
      <c r="Y190" s="248"/>
      <c r="Z190" s="248"/>
    </row>
    <row r="191" spans="2:26">
      <c r="B191" s="67" t="str">
        <f t="shared" si="6"/>
        <v/>
      </c>
      <c r="C191" s="404"/>
      <c r="D191" s="247"/>
      <c r="E191" s="316"/>
      <c r="F191" s="66">
        <f t="shared" si="7"/>
        <v>0</v>
      </c>
      <c r="G191" s="248"/>
      <c r="H191" s="248"/>
      <c r="I191" s="248"/>
      <c r="J191" s="248"/>
      <c r="K191" s="248"/>
      <c r="L191" s="248"/>
      <c r="M191" s="248"/>
      <c r="N191" s="248"/>
      <c r="O191" s="248"/>
      <c r="P191" s="248"/>
      <c r="Q191" s="248"/>
      <c r="R191" s="248"/>
      <c r="S191" s="248"/>
      <c r="T191" s="248"/>
      <c r="U191" s="248"/>
      <c r="V191" s="248"/>
      <c r="W191" s="248"/>
      <c r="X191" s="248"/>
      <c r="Y191" s="248"/>
      <c r="Z191" s="248"/>
    </row>
    <row r="192" spans="2:26">
      <c r="B192" s="67" t="str">
        <f t="shared" si="6"/>
        <v/>
      </c>
      <c r="C192" s="404"/>
      <c r="D192" s="247"/>
      <c r="E192" s="316"/>
      <c r="F192" s="66">
        <f t="shared" si="7"/>
        <v>0</v>
      </c>
      <c r="G192" s="248"/>
      <c r="H192" s="248"/>
      <c r="I192" s="248"/>
      <c r="J192" s="248"/>
      <c r="K192" s="248"/>
      <c r="L192" s="248"/>
      <c r="M192" s="248"/>
      <c r="N192" s="248"/>
      <c r="O192" s="248"/>
      <c r="P192" s="248"/>
      <c r="Q192" s="248"/>
      <c r="R192" s="248"/>
      <c r="S192" s="248"/>
      <c r="T192" s="248"/>
      <c r="U192" s="248"/>
      <c r="V192" s="248"/>
      <c r="W192" s="248"/>
      <c r="X192" s="248"/>
      <c r="Y192" s="248"/>
      <c r="Z192" s="248"/>
    </row>
    <row r="193" spans="2:26">
      <c r="B193" s="67" t="str">
        <f t="shared" si="6"/>
        <v/>
      </c>
      <c r="C193" s="404"/>
      <c r="D193" s="247"/>
      <c r="E193" s="316"/>
      <c r="F193" s="66">
        <f t="shared" si="7"/>
        <v>0</v>
      </c>
      <c r="G193" s="248"/>
      <c r="H193" s="248"/>
      <c r="I193" s="248"/>
      <c r="J193" s="248"/>
      <c r="K193" s="248"/>
      <c r="L193" s="248"/>
      <c r="M193" s="248"/>
      <c r="N193" s="248"/>
      <c r="O193" s="248"/>
      <c r="P193" s="248"/>
      <c r="Q193" s="248"/>
      <c r="R193" s="248"/>
      <c r="S193" s="248"/>
      <c r="T193" s="248"/>
      <c r="U193" s="248"/>
      <c r="V193" s="248"/>
      <c r="W193" s="248"/>
      <c r="X193" s="248"/>
      <c r="Y193" s="248"/>
      <c r="Z193" s="248"/>
    </row>
    <row r="194" spans="2:26">
      <c r="B194" s="67" t="str">
        <f t="shared" si="6"/>
        <v/>
      </c>
      <c r="C194" s="404"/>
      <c r="D194" s="247"/>
      <c r="E194" s="316"/>
      <c r="F194" s="66">
        <f t="shared" si="7"/>
        <v>0</v>
      </c>
      <c r="G194" s="248"/>
      <c r="H194" s="248"/>
      <c r="I194" s="248"/>
      <c r="J194" s="248"/>
      <c r="K194" s="248"/>
      <c r="L194" s="248"/>
      <c r="M194" s="248"/>
      <c r="N194" s="248"/>
      <c r="O194" s="248"/>
      <c r="P194" s="248"/>
      <c r="Q194" s="248"/>
      <c r="R194" s="248"/>
      <c r="S194" s="248"/>
      <c r="T194" s="248"/>
      <c r="U194" s="248"/>
      <c r="V194" s="248"/>
      <c r="W194" s="248"/>
      <c r="X194" s="248"/>
      <c r="Y194" s="248"/>
      <c r="Z194" s="248"/>
    </row>
    <row r="195" spans="2:26">
      <c r="B195" s="67" t="str">
        <f t="shared" si="6"/>
        <v/>
      </c>
      <c r="C195" s="404"/>
      <c r="D195" s="247"/>
      <c r="E195" s="316"/>
      <c r="F195" s="66">
        <f t="shared" si="7"/>
        <v>0</v>
      </c>
      <c r="G195" s="248"/>
      <c r="H195" s="248"/>
      <c r="I195" s="248"/>
      <c r="J195" s="248"/>
      <c r="K195" s="248"/>
      <c r="L195" s="248"/>
      <c r="M195" s="248"/>
      <c r="N195" s="248"/>
      <c r="O195" s="248"/>
      <c r="P195" s="248"/>
      <c r="Q195" s="248"/>
      <c r="R195" s="248"/>
      <c r="S195" s="248"/>
      <c r="T195" s="248"/>
      <c r="U195" s="248"/>
      <c r="V195" s="248"/>
      <c r="W195" s="248"/>
      <c r="X195" s="248"/>
      <c r="Y195" s="248"/>
      <c r="Z195" s="248"/>
    </row>
    <row r="196" spans="2:26">
      <c r="B196" s="67" t="str">
        <f t="shared" si="6"/>
        <v/>
      </c>
      <c r="C196" s="404"/>
      <c r="D196" s="247"/>
      <c r="E196" s="316"/>
      <c r="F196" s="66">
        <f t="shared" si="7"/>
        <v>0</v>
      </c>
      <c r="G196" s="248"/>
      <c r="H196" s="248"/>
      <c r="I196" s="248"/>
      <c r="J196" s="248"/>
      <c r="K196" s="248"/>
      <c r="L196" s="248"/>
      <c r="M196" s="248"/>
      <c r="N196" s="248"/>
      <c r="O196" s="248"/>
      <c r="P196" s="248"/>
      <c r="Q196" s="248"/>
      <c r="R196" s="248"/>
      <c r="S196" s="248"/>
      <c r="T196" s="248"/>
      <c r="U196" s="248"/>
      <c r="V196" s="248"/>
      <c r="W196" s="248"/>
      <c r="X196" s="248"/>
      <c r="Y196" s="248"/>
      <c r="Z196" s="248"/>
    </row>
    <row r="197" spans="2:26">
      <c r="B197" s="67" t="str">
        <f t="shared" si="6"/>
        <v/>
      </c>
      <c r="C197" s="404"/>
      <c r="D197" s="247"/>
      <c r="E197" s="316"/>
      <c r="F197" s="66">
        <f t="shared" si="7"/>
        <v>0</v>
      </c>
      <c r="G197" s="248"/>
      <c r="H197" s="248"/>
      <c r="I197" s="248"/>
      <c r="J197" s="248"/>
      <c r="K197" s="248"/>
      <c r="L197" s="248"/>
      <c r="M197" s="248"/>
      <c r="N197" s="248"/>
      <c r="O197" s="248"/>
      <c r="P197" s="248"/>
      <c r="Q197" s="248"/>
      <c r="R197" s="248"/>
      <c r="S197" s="248"/>
      <c r="T197" s="248"/>
      <c r="U197" s="248"/>
      <c r="V197" s="248"/>
      <c r="W197" s="248"/>
      <c r="X197" s="248"/>
      <c r="Y197" s="248"/>
      <c r="Z197" s="248"/>
    </row>
    <row r="198" spans="2:26">
      <c r="B198" s="67" t="str">
        <f t="shared" si="6"/>
        <v/>
      </c>
      <c r="C198" s="404"/>
      <c r="D198" s="247"/>
      <c r="E198" s="316"/>
      <c r="F198" s="66">
        <f t="shared" si="7"/>
        <v>0</v>
      </c>
      <c r="G198" s="248"/>
      <c r="H198" s="248"/>
      <c r="I198" s="248"/>
      <c r="J198" s="248"/>
      <c r="K198" s="248"/>
      <c r="L198" s="248"/>
      <c r="M198" s="248"/>
      <c r="N198" s="248"/>
      <c r="O198" s="248"/>
      <c r="P198" s="248"/>
      <c r="Q198" s="248"/>
      <c r="R198" s="248"/>
      <c r="S198" s="248"/>
      <c r="T198" s="248"/>
      <c r="U198" s="248"/>
      <c r="V198" s="248"/>
      <c r="W198" s="248"/>
      <c r="X198" s="248"/>
      <c r="Y198" s="248"/>
      <c r="Z198" s="248"/>
    </row>
    <row r="199" spans="2:26">
      <c r="B199" s="67" t="str">
        <f t="shared" ref="B199:B262" si="8">IF(LEFT(C199,2)="10", LEFT(C199,2)&amp;LEFT(D199,1),LEFT(C199,1)&amp;LEFT(D199,1))</f>
        <v/>
      </c>
      <c r="C199" s="404"/>
      <c r="D199" s="247"/>
      <c r="E199" s="316"/>
      <c r="F199" s="66">
        <f t="shared" si="7"/>
        <v>0</v>
      </c>
      <c r="G199" s="248"/>
      <c r="H199" s="248"/>
      <c r="I199" s="248"/>
      <c r="J199" s="248"/>
      <c r="K199" s="248"/>
      <c r="L199" s="248"/>
      <c r="M199" s="248"/>
      <c r="N199" s="248"/>
      <c r="O199" s="248"/>
      <c r="P199" s="248"/>
      <c r="Q199" s="248"/>
      <c r="R199" s="248"/>
      <c r="S199" s="248"/>
      <c r="T199" s="248"/>
      <c r="U199" s="248"/>
      <c r="V199" s="248"/>
      <c r="W199" s="248"/>
      <c r="X199" s="248"/>
      <c r="Y199" s="248"/>
      <c r="Z199" s="248"/>
    </row>
    <row r="200" spans="2:26">
      <c r="B200" s="67" t="str">
        <f t="shared" si="8"/>
        <v/>
      </c>
      <c r="C200" s="404"/>
      <c r="D200" s="247"/>
      <c r="E200" s="316"/>
      <c r="F200" s="66">
        <f t="shared" si="7"/>
        <v>0</v>
      </c>
      <c r="G200" s="248"/>
      <c r="H200" s="248"/>
      <c r="I200" s="248"/>
      <c r="J200" s="248"/>
      <c r="K200" s="248"/>
      <c r="L200" s="248"/>
      <c r="M200" s="248"/>
      <c r="N200" s="248"/>
      <c r="O200" s="248"/>
      <c r="P200" s="248"/>
      <c r="Q200" s="248"/>
      <c r="R200" s="248"/>
      <c r="S200" s="248"/>
      <c r="T200" s="248"/>
      <c r="U200" s="248"/>
      <c r="V200" s="248"/>
      <c r="W200" s="248"/>
      <c r="X200" s="248"/>
      <c r="Y200" s="248"/>
      <c r="Z200" s="248"/>
    </row>
    <row r="201" spans="2:26">
      <c r="B201" s="67" t="str">
        <f t="shared" si="8"/>
        <v/>
      </c>
      <c r="C201" s="404"/>
      <c r="D201" s="247"/>
      <c r="E201" s="316"/>
      <c r="F201" s="66">
        <f t="shared" si="7"/>
        <v>0</v>
      </c>
      <c r="G201" s="248"/>
      <c r="H201" s="248"/>
      <c r="I201" s="248"/>
      <c r="J201" s="248"/>
      <c r="K201" s="248"/>
      <c r="L201" s="248"/>
      <c r="M201" s="248"/>
      <c r="N201" s="248"/>
      <c r="O201" s="248"/>
      <c r="P201" s="248"/>
      <c r="Q201" s="248"/>
      <c r="R201" s="248"/>
      <c r="S201" s="248"/>
      <c r="T201" s="248"/>
      <c r="U201" s="248"/>
      <c r="V201" s="248"/>
      <c r="W201" s="248"/>
      <c r="X201" s="248"/>
      <c r="Y201" s="248"/>
      <c r="Z201" s="248"/>
    </row>
    <row r="202" spans="2:26">
      <c r="B202" s="67" t="str">
        <f t="shared" si="8"/>
        <v/>
      </c>
      <c r="C202" s="404"/>
      <c r="D202" s="247"/>
      <c r="E202" s="316"/>
      <c r="F202" s="66">
        <f t="shared" ref="F202:F265" si="9">COUNTA(G202:Z202)</f>
        <v>0</v>
      </c>
      <c r="G202" s="248"/>
      <c r="H202" s="248"/>
      <c r="I202" s="248"/>
      <c r="J202" s="248"/>
      <c r="K202" s="248"/>
      <c r="L202" s="248"/>
      <c r="M202" s="248"/>
      <c r="N202" s="248"/>
      <c r="O202" s="248"/>
      <c r="P202" s="248"/>
      <c r="Q202" s="248"/>
      <c r="R202" s="248"/>
      <c r="S202" s="248"/>
      <c r="T202" s="248"/>
      <c r="U202" s="248"/>
      <c r="V202" s="248"/>
      <c r="W202" s="248"/>
      <c r="X202" s="248"/>
      <c r="Y202" s="248"/>
      <c r="Z202" s="248"/>
    </row>
    <row r="203" spans="2:26">
      <c r="B203" s="67" t="str">
        <f t="shared" si="8"/>
        <v/>
      </c>
      <c r="C203" s="404"/>
      <c r="D203" s="247"/>
      <c r="E203" s="316"/>
      <c r="F203" s="66">
        <f t="shared" si="9"/>
        <v>0</v>
      </c>
      <c r="G203" s="248"/>
      <c r="H203" s="248"/>
      <c r="I203" s="248"/>
      <c r="J203" s="248"/>
      <c r="K203" s="248"/>
      <c r="L203" s="248"/>
      <c r="M203" s="248"/>
      <c r="N203" s="248"/>
      <c r="O203" s="248"/>
      <c r="P203" s="248"/>
      <c r="Q203" s="248"/>
      <c r="R203" s="248"/>
      <c r="S203" s="248"/>
      <c r="T203" s="248"/>
      <c r="U203" s="248"/>
      <c r="V203" s="248"/>
      <c r="W203" s="248"/>
      <c r="X203" s="248"/>
      <c r="Y203" s="248"/>
      <c r="Z203" s="248"/>
    </row>
    <row r="204" spans="2:26">
      <c r="B204" s="67" t="str">
        <f t="shared" si="8"/>
        <v/>
      </c>
      <c r="C204" s="404"/>
      <c r="D204" s="247"/>
      <c r="E204" s="316"/>
      <c r="F204" s="66">
        <f t="shared" si="9"/>
        <v>0</v>
      </c>
      <c r="G204" s="248"/>
      <c r="H204" s="248"/>
      <c r="I204" s="248"/>
      <c r="J204" s="248"/>
      <c r="K204" s="248"/>
      <c r="L204" s="248"/>
      <c r="M204" s="248"/>
      <c r="N204" s="248"/>
      <c r="O204" s="248"/>
      <c r="P204" s="248"/>
      <c r="Q204" s="248"/>
      <c r="R204" s="248"/>
      <c r="S204" s="248"/>
      <c r="T204" s="248"/>
      <c r="U204" s="248"/>
      <c r="V204" s="248"/>
      <c r="W204" s="248"/>
      <c r="X204" s="248"/>
      <c r="Y204" s="248"/>
      <c r="Z204" s="248"/>
    </row>
    <row r="205" spans="2:26">
      <c r="B205" s="67" t="str">
        <f t="shared" si="8"/>
        <v/>
      </c>
      <c r="C205" s="404"/>
      <c r="D205" s="247"/>
      <c r="E205" s="316"/>
      <c r="F205" s="66">
        <f t="shared" si="9"/>
        <v>0</v>
      </c>
      <c r="G205" s="248"/>
      <c r="H205" s="248"/>
      <c r="I205" s="248"/>
      <c r="J205" s="248"/>
      <c r="K205" s="248"/>
      <c r="L205" s="248"/>
      <c r="M205" s="248"/>
      <c r="N205" s="248"/>
      <c r="O205" s="248"/>
      <c r="P205" s="248"/>
      <c r="Q205" s="248"/>
      <c r="R205" s="248"/>
      <c r="S205" s="248"/>
      <c r="T205" s="248"/>
      <c r="U205" s="248"/>
      <c r="V205" s="248"/>
      <c r="W205" s="248"/>
      <c r="X205" s="248"/>
      <c r="Y205" s="248"/>
      <c r="Z205" s="248"/>
    </row>
    <row r="206" spans="2:26">
      <c r="B206" s="67" t="str">
        <f t="shared" si="8"/>
        <v/>
      </c>
      <c r="C206" s="404"/>
      <c r="D206" s="247"/>
      <c r="E206" s="316"/>
      <c r="F206" s="66">
        <f t="shared" si="9"/>
        <v>0</v>
      </c>
      <c r="G206" s="248"/>
      <c r="H206" s="248"/>
      <c r="I206" s="248"/>
      <c r="J206" s="248"/>
      <c r="K206" s="248"/>
      <c r="L206" s="248"/>
      <c r="M206" s="248"/>
      <c r="N206" s="248"/>
      <c r="O206" s="248"/>
      <c r="P206" s="248"/>
      <c r="Q206" s="248"/>
      <c r="R206" s="248"/>
      <c r="S206" s="248"/>
      <c r="T206" s="248"/>
      <c r="U206" s="248"/>
      <c r="V206" s="248"/>
      <c r="W206" s="248"/>
      <c r="X206" s="248"/>
      <c r="Y206" s="248"/>
      <c r="Z206" s="248"/>
    </row>
    <row r="207" spans="2:26">
      <c r="B207" s="67" t="str">
        <f t="shared" si="8"/>
        <v/>
      </c>
      <c r="C207" s="404"/>
      <c r="D207" s="247"/>
      <c r="E207" s="316"/>
      <c r="F207" s="66">
        <f t="shared" si="9"/>
        <v>0</v>
      </c>
      <c r="G207" s="248"/>
      <c r="H207" s="248"/>
      <c r="I207" s="248"/>
      <c r="J207" s="248"/>
      <c r="K207" s="248"/>
      <c r="L207" s="248"/>
      <c r="M207" s="248"/>
      <c r="N207" s="248"/>
      <c r="O207" s="248"/>
      <c r="P207" s="248"/>
      <c r="Q207" s="248"/>
      <c r="R207" s="248"/>
      <c r="S207" s="248"/>
      <c r="T207" s="248"/>
      <c r="U207" s="248"/>
      <c r="V207" s="248"/>
      <c r="W207" s="248"/>
      <c r="X207" s="248"/>
      <c r="Y207" s="248"/>
      <c r="Z207" s="248"/>
    </row>
    <row r="208" spans="2:26">
      <c r="B208" s="67" t="str">
        <f t="shared" si="8"/>
        <v/>
      </c>
      <c r="C208" s="404"/>
      <c r="D208" s="247"/>
      <c r="E208" s="316"/>
      <c r="F208" s="66">
        <f t="shared" si="9"/>
        <v>0</v>
      </c>
      <c r="G208" s="248"/>
      <c r="H208" s="248"/>
      <c r="I208" s="248"/>
      <c r="J208" s="248"/>
      <c r="K208" s="248"/>
      <c r="L208" s="248"/>
      <c r="M208" s="248"/>
      <c r="N208" s="248"/>
      <c r="O208" s="248"/>
      <c r="P208" s="248"/>
      <c r="Q208" s="248"/>
      <c r="R208" s="248"/>
      <c r="S208" s="248"/>
      <c r="T208" s="248"/>
      <c r="U208" s="248"/>
      <c r="V208" s="248"/>
      <c r="W208" s="248"/>
      <c r="X208" s="248"/>
      <c r="Y208" s="248"/>
      <c r="Z208" s="248"/>
    </row>
    <row r="209" spans="2:26">
      <c r="B209" s="67" t="str">
        <f t="shared" si="8"/>
        <v/>
      </c>
      <c r="C209" s="404"/>
      <c r="D209" s="247"/>
      <c r="E209" s="316"/>
      <c r="F209" s="66">
        <f t="shared" si="9"/>
        <v>0</v>
      </c>
      <c r="G209" s="248"/>
      <c r="H209" s="248"/>
      <c r="I209" s="248"/>
      <c r="J209" s="248"/>
      <c r="K209" s="248"/>
      <c r="L209" s="248"/>
      <c r="M209" s="248"/>
      <c r="N209" s="248"/>
      <c r="O209" s="248"/>
      <c r="P209" s="248"/>
      <c r="Q209" s="248"/>
      <c r="R209" s="248"/>
      <c r="S209" s="248"/>
      <c r="T209" s="248"/>
      <c r="U209" s="248"/>
      <c r="V209" s="248"/>
      <c r="W209" s="248"/>
      <c r="X209" s="248"/>
      <c r="Y209" s="248"/>
      <c r="Z209" s="248"/>
    </row>
    <row r="210" spans="2:26">
      <c r="B210" s="67" t="str">
        <f t="shared" si="8"/>
        <v/>
      </c>
      <c r="C210" s="404"/>
      <c r="D210" s="247"/>
      <c r="E210" s="316"/>
      <c r="F210" s="66">
        <f t="shared" si="9"/>
        <v>0</v>
      </c>
      <c r="G210" s="248"/>
      <c r="H210" s="248"/>
      <c r="I210" s="248"/>
      <c r="J210" s="248"/>
      <c r="K210" s="248"/>
      <c r="L210" s="248"/>
      <c r="M210" s="248"/>
      <c r="N210" s="248"/>
      <c r="O210" s="248"/>
      <c r="P210" s="248"/>
      <c r="Q210" s="248"/>
      <c r="R210" s="248"/>
      <c r="S210" s="248"/>
      <c r="T210" s="248"/>
      <c r="U210" s="248"/>
      <c r="V210" s="248"/>
      <c r="W210" s="248"/>
      <c r="X210" s="248"/>
      <c r="Y210" s="248"/>
      <c r="Z210" s="248"/>
    </row>
    <row r="211" spans="2:26">
      <c r="B211" s="67" t="str">
        <f t="shared" si="8"/>
        <v/>
      </c>
      <c r="C211" s="404"/>
      <c r="D211" s="247"/>
      <c r="E211" s="316"/>
      <c r="F211" s="66">
        <f t="shared" si="9"/>
        <v>0</v>
      </c>
      <c r="G211" s="248"/>
      <c r="H211" s="248"/>
      <c r="I211" s="248"/>
      <c r="J211" s="248"/>
      <c r="K211" s="248"/>
      <c r="L211" s="248"/>
      <c r="M211" s="248"/>
      <c r="N211" s="248"/>
      <c r="O211" s="248"/>
      <c r="P211" s="248"/>
      <c r="Q211" s="248"/>
      <c r="R211" s="248"/>
      <c r="S211" s="248"/>
      <c r="T211" s="248"/>
      <c r="U211" s="248"/>
      <c r="V211" s="248"/>
      <c r="W211" s="248"/>
      <c r="X211" s="248"/>
      <c r="Y211" s="248"/>
      <c r="Z211" s="248"/>
    </row>
    <row r="212" spans="2:26">
      <c r="B212" s="67" t="str">
        <f t="shared" si="8"/>
        <v/>
      </c>
      <c r="C212" s="404"/>
      <c r="D212" s="247"/>
      <c r="E212" s="316"/>
      <c r="F212" s="66">
        <f t="shared" si="9"/>
        <v>0</v>
      </c>
      <c r="G212" s="248"/>
      <c r="H212" s="248"/>
      <c r="I212" s="248"/>
      <c r="J212" s="248"/>
      <c r="K212" s="248"/>
      <c r="L212" s="248"/>
      <c r="M212" s="248"/>
      <c r="N212" s="248"/>
      <c r="O212" s="248"/>
      <c r="P212" s="248"/>
      <c r="Q212" s="248"/>
      <c r="R212" s="248"/>
      <c r="S212" s="248"/>
      <c r="T212" s="248"/>
      <c r="U212" s="248"/>
      <c r="V212" s="248"/>
      <c r="W212" s="248"/>
      <c r="X212" s="248"/>
      <c r="Y212" s="248"/>
      <c r="Z212" s="248"/>
    </row>
    <row r="213" spans="2:26">
      <c r="B213" s="67" t="str">
        <f t="shared" si="8"/>
        <v/>
      </c>
      <c r="C213" s="404"/>
      <c r="D213" s="247"/>
      <c r="E213" s="316"/>
      <c r="F213" s="66">
        <f t="shared" si="9"/>
        <v>0</v>
      </c>
      <c r="G213" s="248"/>
      <c r="H213" s="248"/>
      <c r="I213" s="248"/>
      <c r="J213" s="248"/>
      <c r="K213" s="248"/>
      <c r="L213" s="248"/>
      <c r="M213" s="248"/>
      <c r="N213" s="248"/>
      <c r="O213" s="248"/>
      <c r="P213" s="248"/>
      <c r="Q213" s="248"/>
      <c r="R213" s="248"/>
      <c r="S213" s="248"/>
      <c r="T213" s="248"/>
      <c r="U213" s="248"/>
      <c r="V213" s="248"/>
      <c r="W213" s="248"/>
      <c r="X213" s="248"/>
      <c r="Y213" s="248"/>
      <c r="Z213" s="248"/>
    </row>
    <row r="214" spans="2:26">
      <c r="B214" s="67" t="str">
        <f t="shared" si="8"/>
        <v/>
      </c>
      <c r="C214" s="404"/>
      <c r="D214" s="247"/>
      <c r="E214" s="316"/>
      <c r="F214" s="66">
        <f t="shared" si="9"/>
        <v>0</v>
      </c>
      <c r="G214" s="248"/>
      <c r="H214" s="248"/>
      <c r="I214" s="248"/>
      <c r="J214" s="248"/>
      <c r="K214" s="248"/>
      <c r="L214" s="248"/>
      <c r="M214" s="248"/>
      <c r="N214" s="248"/>
      <c r="O214" s="248"/>
      <c r="P214" s="248"/>
      <c r="Q214" s="248"/>
      <c r="R214" s="248"/>
      <c r="S214" s="248"/>
      <c r="T214" s="248"/>
      <c r="U214" s="248"/>
      <c r="V214" s="248"/>
      <c r="W214" s="248"/>
      <c r="X214" s="248"/>
      <c r="Y214" s="248"/>
      <c r="Z214" s="248"/>
    </row>
    <row r="215" spans="2:26">
      <c r="B215" s="67" t="str">
        <f t="shared" si="8"/>
        <v/>
      </c>
      <c r="C215" s="404"/>
      <c r="D215" s="247"/>
      <c r="E215" s="316"/>
      <c r="F215" s="66">
        <f t="shared" si="9"/>
        <v>0</v>
      </c>
      <c r="G215" s="248"/>
      <c r="H215" s="248"/>
      <c r="I215" s="248"/>
      <c r="J215" s="248"/>
      <c r="K215" s="248"/>
      <c r="L215" s="248"/>
      <c r="M215" s="248"/>
      <c r="N215" s="248"/>
      <c r="O215" s="248"/>
      <c r="P215" s="248"/>
      <c r="Q215" s="248"/>
      <c r="R215" s="248"/>
      <c r="S215" s="248"/>
      <c r="T215" s="248"/>
      <c r="U215" s="248"/>
      <c r="V215" s="248"/>
      <c r="W215" s="248"/>
      <c r="X215" s="248"/>
      <c r="Y215" s="248"/>
      <c r="Z215" s="248"/>
    </row>
    <row r="216" spans="2:26">
      <c r="B216" s="67" t="str">
        <f t="shared" si="8"/>
        <v/>
      </c>
      <c r="C216" s="404"/>
      <c r="D216" s="247"/>
      <c r="E216" s="316"/>
      <c r="F216" s="66">
        <f t="shared" si="9"/>
        <v>0</v>
      </c>
      <c r="G216" s="248"/>
      <c r="H216" s="248"/>
      <c r="I216" s="248"/>
      <c r="J216" s="248"/>
      <c r="K216" s="248"/>
      <c r="L216" s="248"/>
      <c r="M216" s="248"/>
      <c r="N216" s="248"/>
      <c r="O216" s="248"/>
      <c r="P216" s="248"/>
      <c r="Q216" s="248"/>
      <c r="R216" s="248"/>
      <c r="S216" s="248"/>
      <c r="T216" s="248"/>
      <c r="U216" s="248"/>
      <c r="V216" s="248"/>
      <c r="W216" s="248"/>
      <c r="X216" s="248"/>
      <c r="Y216" s="248"/>
      <c r="Z216" s="248"/>
    </row>
    <row r="217" spans="2:26">
      <c r="B217" s="67" t="str">
        <f t="shared" si="8"/>
        <v/>
      </c>
      <c r="C217" s="404"/>
      <c r="D217" s="247"/>
      <c r="E217" s="316"/>
      <c r="F217" s="66">
        <f t="shared" si="9"/>
        <v>0</v>
      </c>
      <c r="G217" s="248"/>
      <c r="H217" s="248"/>
      <c r="I217" s="248"/>
      <c r="J217" s="248"/>
      <c r="K217" s="248"/>
      <c r="L217" s="248"/>
      <c r="M217" s="248"/>
      <c r="N217" s="248"/>
      <c r="O217" s="248"/>
      <c r="P217" s="248"/>
      <c r="Q217" s="248"/>
      <c r="R217" s="248"/>
      <c r="S217" s="248"/>
      <c r="T217" s="248"/>
      <c r="U217" s="248"/>
      <c r="V217" s="248"/>
      <c r="W217" s="248"/>
      <c r="X217" s="248"/>
      <c r="Y217" s="248"/>
      <c r="Z217" s="248"/>
    </row>
    <row r="218" spans="2:26">
      <c r="B218" s="67" t="str">
        <f t="shared" si="8"/>
        <v/>
      </c>
      <c r="C218" s="404"/>
      <c r="D218" s="247"/>
      <c r="E218" s="316"/>
      <c r="F218" s="66">
        <f t="shared" si="9"/>
        <v>0</v>
      </c>
      <c r="G218" s="248"/>
      <c r="H218" s="248"/>
      <c r="I218" s="248"/>
      <c r="J218" s="248"/>
      <c r="K218" s="248"/>
      <c r="L218" s="248"/>
      <c r="M218" s="248"/>
      <c r="N218" s="248"/>
      <c r="O218" s="248"/>
      <c r="P218" s="248"/>
      <c r="Q218" s="248"/>
      <c r="R218" s="248"/>
      <c r="S218" s="248"/>
      <c r="T218" s="248"/>
      <c r="U218" s="248"/>
      <c r="V218" s="248"/>
      <c r="W218" s="248"/>
      <c r="X218" s="248"/>
      <c r="Y218" s="248"/>
      <c r="Z218" s="248"/>
    </row>
    <row r="219" spans="2:26">
      <c r="B219" s="67" t="str">
        <f t="shared" si="8"/>
        <v/>
      </c>
      <c r="C219" s="404"/>
      <c r="D219" s="247"/>
      <c r="E219" s="316"/>
      <c r="F219" s="66">
        <f t="shared" si="9"/>
        <v>0</v>
      </c>
      <c r="G219" s="248"/>
      <c r="H219" s="248"/>
      <c r="I219" s="248"/>
      <c r="J219" s="248"/>
      <c r="K219" s="248"/>
      <c r="L219" s="248"/>
      <c r="M219" s="248"/>
      <c r="N219" s="248"/>
      <c r="O219" s="248"/>
      <c r="P219" s="248"/>
      <c r="Q219" s="248"/>
      <c r="R219" s="248"/>
      <c r="S219" s="248"/>
      <c r="T219" s="248"/>
      <c r="U219" s="248"/>
      <c r="V219" s="248"/>
      <c r="W219" s="248"/>
      <c r="X219" s="248"/>
      <c r="Y219" s="248"/>
      <c r="Z219" s="248"/>
    </row>
    <row r="220" spans="2:26">
      <c r="B220" s="67" t="str">
        <f t="shared" si="8"/>
        <v/>
      </c>
      <c r="C220" s="404"/>
      <c r="D220" s="247"/>
      <c r="E220" s="316"/>
      <c r="F220" s="66">
        <f t="shared" si="9"/>
        <v>0</v>
      </c>
      <c r="G220" s="248"/>
      <c r="H220" s="248"/>
      <c r="I220" s="248"/>
      <c r="J220" s="248"/>
      <c r="K220" s="248"/>
      <c r="L220" s="248"/>
      <c r="M220" s="248"/>
      <c r="N220" s="248"/>
      <c r="O220" s="248"/>
      <c r="P220" s="248"/>
      <c r="Q220" s="248"/>
      <c r="R220" s="248"/>
      <c r="S220" s="248"/>
      <c r="T220" s="248"/>
      <c r="U220" s="248"/>
      <c r="V220" s="248"/>
      <c r="W220" s="248"/>
      <c r="X220" s="248"/>
      <c r="Y220" s="248"/>
      <c r="Z220" s="248"/>
    </row>
    <row r="221" spans="2:26">
      <c r="B221" s="67" t="str">
        <f t="shared" si="8"/>
        <v/>
      </c>
      <c r="C221" s="404"/>
      <c r="D221" s="247"/>
      <c r="E221" s="316"/>
      <c r="F221" s="66">
        <f t="shared" si="9"/>
        <v>0</v>
      </c>
      <c r="G221" s="248"/>
      <c r="H221" s="248"/>
      <c r="I221" s="248"/>
      <c r="J221" s="248"/>
      <c r="K221" s="248"/>
      <c r="L221" s="248"/>
      <c r="M221" s="248"/>
      <c r="N221" s="248"/>
      <c r="O221" s="248"/>
      <c r="P221" s="248"/>
      <c r="Q221" s="248"/>
      <c r="R221" s="248"/>
      <c r="S221" s="248"/>
      <c r="T221" s="248"/>
      <c r="U221" s="248"/>
      <c r="V221" s="248"/>
      <c r="W221" s="248"/>
      <c r="X221" s="248"/>
      <c r="Y221" s="248"/>
      <c r="Z221" s="248"/>
    </row>
    <row r="222" spans="2:26">
      <c r="B222" s="67" t="str">
        <f t="shared" si="8"/>
        <v/>
      </c>
      <c r="C222" s="404"/>
      <c r="D222" s="247"/>
      <c r="E222" s="316"/>
      <c r="F222" s="66">
        <f t="shared" si="9"/>
        <v>0</v>
      </c>
      <c r="G222" s="248"/>
      <c r="H222" s="248"/>
      <c r="I222" s="248"/>
      <c r="J222" s="248"/>
      <c r="K222" s="248"/>
      <c r="L222" s="248"/>
      <c r="M222" s="248"/>
      <c r="N222" s="248"/>
      <c r="O222" s="248"/>
      <c r="P222" s="248"/>
      <c r="Q222" s="248"/>
      <c r="R222" s="248"/>
      <c r="S222" s="248"/>
      <c r="T222" s="248"/>
      <c r="U222" s="248"/>
      <c r="V222" s="248"/>
      <c r="W222" s="248"/>
      <c r="X222" s="248"/>
      <c r="Y222" s="248"/>
      <c r="Z222" s="248"/>
    </row>
    <row r="223" spans="2:26">
      <c r="B223" s="67" t="str">
        <f t="shared" si="8"/>
        <v/>
      </c>
      <c r="C223" s="404"/>
      <c r="D223" s="247"/>
      <c r="E223" s="316"/>
      <c r="F223" s="66">
        <f t="shared" si="9"/>
        <v>0</v>
      </c>
      <c r="G223" s="248"/>
      <c r="H223" s="248"/>
      <c r="I223" s="248"/>
      <c r="J223" s="248"/>
      <c r="K223" s="248"/>
      <c r="L223" s="248"/>
      <c r="M223" s="248"/>
      <c r="N223" s="248"/>
      <c r="O223" s="248"/>
      <c r="P223" s="248"/>
      <c r="Q223" s="248"/>
      <c r="R223" s="248"/>
      <c r="S223" s="248"/>
      <c r="T223" s="248"/>
      <c r="U223" s="248"/>
      <c r="V223" s="248"/>
      <c r="W223" s="248"/>
      <c r="X223" s="248"/>
      <c r="Y223" s="248"/>
      <c r="Z223" s="248"/>
    </row>
    <row r="224" spans="2:26">
      <c r="B224" s="67" t="str">
        <f t="shared" si="8"/>
        <v/>
      </c>
      <c r="C224" s="404"/>
      <c r="D224" s="247"/>
      <c r="E224" s="316"/>
      <c r="F224" s="66">
        <f t="shared" si="9"/>
        <v>0</v>
      </c>
      <c r="G224" s="248"/>
      <c r="H224" s="248"/>
      <c r="I224" s="248"/>
      <c r="J224" s="248"/>
      <c r="K224" s="248"/>
      <c r="L224" s="248"/>
      <c r="M224" s="248"/>
      <c r="N224" s="248"/>
      <c r="O224" s="248"/>
      <c r="P224" s="248"/>
      <c r="Q224" s="248"/>
      <c r="R224" s="248"/>
      <c r="S224" s="248"/>
      <c r="T224" s="248"/>
      <c r="U224" s="248"/>
      <c r="V224" s="248"/>
      <c r="W224" s="248"/>
      <c r="X224" s="248"/>
      <c r="Y224" s="248"/>
      <c r="Z224" s="248"/>
    </row>
    <row r="225" spans="2:26">
      <c r="B225" s="67" t="str">
        <f t="shared" si="8"/>
        <v/>
      </c>
      <c r="C225" s="404"/>
      <c r="D225" s="247"/>
      <c r="E225" s="316"/>
      <c r="F225" s="66">
        <f t="shared" si="9"/>
        <v>0</v>
      </c>
      <c r="G225" s="248"/>
      <c r="H225" s="248"/>
      <c r="I225" s="248"/>
      <c r="J225" s="248"/>
      <c r="K225" s="248"/>
      <c r="L225" s="248"/>
      <c r="M225" s="248"/>
      <c r="N225" s="248"/>
      <c r="O225" s="248"/>
      <c r="P225" s="248"/>
      <c r="Q225" s="248"/>
      <c r="R225" s="248"/>
      <c r="S225" s="248"/>
      <c r="T225" s="248"/>
      <c r="U225" s="248"/>
      <c r="V225" s="248"/>
      <c r="W225" s="248"/>
      <c r="X225" s="248"/>
      <c r="Y225" s="248"/>
      <c r="Z225" s="248"/>
    </row>
    <row r="226" spans="2:26">
      <c r="B226" s="67" t="str">
        <f t="shared" si="8"/>
        <v/>
      </c>
      <c r="C226" s="404"/>
      <c r="D226" s="247"/>
      <c r="E226" s="316"/>
      <c r="F226" s="66">
        <f t="shared" si="9"/>
        <v>0</v>
      </c>
      <c r="G226" s="248"/>
      <c r="H226" s="248"/>
      <c r="I226" s="248"/>
      <c r="J226" s="248"/>
      <c r="K226" s="248"/>
      <c r="L226" s="248"/>
      <c r="M226" s="248"/>
      <c r="N226" s="248"/>
      <c r="O226" s="248"/>
      <c r="P226" s="248"/>
      <c r="Q226" s="248"/>
      <c r="R226" s="248"/>
      <c r="S226" s="248"/>
      <c r="T226" s="248"/>
      <c r="U226" s="248"/>
      <c r="V226" s="248"/>
      <c r="W226" s="248"/>
      <c r="X226" s="248"/>
      <c r="Y226" s="248"/>
      <c r="Z226" s="248"/>
    </row>
    <row r="227" spans="2:26">
      <c r="B227" s="67" t="str">
        <f t="shared" si="8"/>
        <v/>
      </c>
      <c r="C227" s="404"/>
      <c r="D227" s="247"/>
      <c r="E227" s="316"/>
      <c r="F227" s="66">
        <f t="shared" si="9"/>
        <v>0</v>
      </c>
      <c r="G227" s="248"/>
      <c r="H227" s="248"/>
      <c r="I227" s="248"/>
      <c r="J227" s="248"/>
      <c r="K227" s="248"/>
      <c r="L227" s="248"/>
      <c r="M227" s="248"/>
      <c r="N227" s="248"/>
      <c r="O227" s="248"/>
      <c r="P227" s="248"/>
      <c r="Q227" s="248"/>
      <c r="R227" s="248"/>
      <c r="S227" s="248"/>
      <c r="T227" s="248"/>
      <c r="U227" s="248"/>
      <c r="V227" s="248"/>
      <c r="W227" s="248"/>
      <c r="X227" s="248"/>
      <c r="Y227" s="248"/>
      <c r="Z227" s="248"/>
    </row>
    <row r="228" spans="2:26">
      <c r="B228" s="67" t="str">
        <f t="shared" si="8"/>
        <v/>
      </c>
      <c r="C228" s="404"/>
      <c r="D228" s="247"/>
      <c r="E228" s="316"/>
      <c r="F228" s="66">
        <f t="shared" si="9"/>
        <v>0</v>
      </c>
      <c r="G228" s="248"/>
      <c r="H228" s="248"/>
      <c r="I228" s="248"/>
      <c r="J228" s="248"/>
      <c r="K228" s="248"/>
      <c r="L228" s="248"/>
      <c r="M228" s="248"/>
      <c r="N228" s="248"/>
      <c r="O228" s="248"/>
      <c r="P228" s="248"/>
      <c r="Q228" s="248"/>
      <c r="R228" s="248"/>
      <c r="S228" s="248"/>
      <c r="T228" s="248"/>
      <c r="U228" s="248"/>
      <c r="V228" s="248"/>
      <c r="W228" s="248"/>
      <c r="X228" s="248"/>
      <c r="Y228" s="248"/>
      <c r="Z228" s="248"/>
    </row>
    <row r="229" spans="2:26">
      <c r="B229" s="67" t="str">
        <f t="shared" si="8"/>
        <v/>
      </c>
      <c r="C229" s="404"/>
      <c r="D229" s="247"/>
      <c r="E229" s="316"/>
      <c r="F229" s="66">
        <f t="shared" si="9"/>
        <v>0</v>
      </c>
      <c r="G229" s="248"/>
      <c r="H229" s="248"/>
      <c r="I229" s="248"/>
      <c r="J229" s="248"/>
      <c r="K229" s="248"/>
      <c r="L229" s="248"/>
      <c r="M229" s="248"/>
      <c r="N229" s="248"/>
      <c r="O229" s="248"/>
      <c r="P229" s="248"/>
      <c r="Q229" s="248"/>
      <c r="R229" s="248"/>
      <c r="S229" s="248"/>
      <c r="T229" s="248"/>
      <c r="U229" s="248"/>
      <c r="V229" s="248"/>
      <c r="W229" s="248"/>
      <c r="X229" s="248"/>
      <c r="Y229" s="248"/>
      <c r="Z229" s="248"/>
    </row>
    <row r="230" spans="2:26">
      <c r="B230" s="67" t="str">
        <f t="shared" si="8"/>
        <v/>
      </c>
      <c r="C230" s="404"/>
      <c r="D230" s="247"/>
      <c r="E230" s="316"/>
      <c r="F230" s="66">
        <f t="shared" si="9"/>
        <v>0</v>
      </c>
      <c r="G230" s="248"/>
      <c r="H230" s="248"/>
      <c r="I230" s="248"/>
      <c r="J230" s="248"/>
      <c r="K230" s="248"/>
      <c r="L230" s="248"/>
      <c r="M230" s="248"/>
      <c r="N230" s="248"/>
      <c r="O230" s="248"/>
      <c r="P230" s="248"/>
      <c r="Q230" s="248"/>
      <c r="R230" s="248"/>
      <c r="S230" s="248"/>
      <c r="T230" s="248"/>
      <c r="U230" s="248"/>
      <c r="V230" s="248"/>
      <c r="W230" s="248"/>
      <c r="X230" s="248"/>
      <c r="Y230" s="248"/>
      <c r="Z230" s="248"/>
    </row>
    <row r="231" spans="2:26">
      <c r="B231" s="67" t="str">
        <f t="shared" si="8"/>
        <v/>
      </c>
      <c r="C231" s="404"/>
      <c r="D231" s="247"/>
      <c r="E231" s="316"/>
      <c r="F231" s="66">
        <f t="shared" si="9"/>
        <v>0</v>
      </c>
      <c r="G231" s="248"/>
      <c r="H231" s="248"/>
      <c r="I231" s="248"/>
      <c r="J231" s="248"/>
      <c r="K231" s="248"/>
      <c r="L231" s="248"/>
      <c r="M231" s="248"/>
      <c r="N231" s="248"/>
      <c r="O231" s="248"/>
      <c r="P231" s="248"/>
      <c r="Q231" s="248"/>
      <c r="R231" s="248"/>
      <c r="S231" s="248"/>
      <c r="T231" s="248"/>
      <c r="U231" s="248"/>
      <c r="V231" s="248"/>
      <c r="W231" s="248"/>
      <c r="X231" s="248"/>
      <c r="Y231" s="248"/>
      <c r="Z231" s="248"/>
    </row>
    <row r="232" spans="2:26">
      <c r="B232" s="67" t="str">
        <f t="shared" si="8"/>
        <v/>
      </c>
      <c r="C232" s="404"/>
      <c r="D232" s="247"/>
      <c r="E232" s="316"/>
      <c r="F232" s="66">
        <f t="shared" si="9"/>
        <v>0</v>
      </c>
      <c r="G232" s="248"/>
      <c r="H232" s="248"/>
      <c r="I232" s="248"/>
      <c r="J232" s="248"/>
      <c r="K232" s="248"/>
      <c r="L232" s="248"/>
      <c r="M232" s="248"/>
      <c r="N232" s="248"/>
      <c r="O232" s="248"/>
      <c r="P232" s="248"/>
      <c r="Q232" s="248"/>
      <c r="R232" s="248"/>
      <c r="S232" s="248"/>
      <c r="T232" s="248"/>
      <c r="U232" s="248"/>
      <c r="V232" s="248"/>
      <c r="W232" s="248"/>
      <c r="X232" s="248"/>
      <c r="Y232" s="248"/>
      <c r="Z232" s="248"/>
    </row>
    <row r="233" spans="2:26">
      <c r="B233" s="67" t="str">
        <f t="shared" si="8"/>
        <v/>
      </c>
      <c r="C233" s="404"/>
      <c r="D233" s="247"/>
      <c r="E233" s="316"/>
      <c r="F233" s="66">
        <f t="shared" si="9"/>
        <v>0</v>
      </c>
      <c r="G233" s="248"/>
      <c r="H233" s="248"/>
      <c r="I233" s="248"/>
      <c r="J233" s="248"/>
      <c r="K233" s="248"/>
      <c r="L233" s="248"/>
      <c r="M233" s="248"/>
      <c r="N233" s="248"/>
      <c r="O233" s="248"/>
      <c r="P233" s="248"/>
      <c r="Q233" s="248"/>
      <c r="R233" s="248"/>
      <c r="S233" s="248"/>
      <c r="T233" s="248"/>
      <c r="U233" s="248"/>
      <c r="V233" s="248"/>
      <c r="W233" s="248"/>
      <c r="X233" s="248"/>
      <c r="Y233" s="248"/>
      <c r="Z233" s="248"/>
    </row>
    <row r="234" spans="2:26">
      <c r="B234" s="67" t="str">
        <f t="shared" si="8"/>
        <v/>
      </c>
      <c r="C234" s="404"/>
      <c r="D234" s="247"/>
      <c r="E234" s="316"/>
      <c r="F234" s="66">
        <f t="shared" si="9"/>
        <v>0</v>
      </c>
      <c r="G234" s="248"/>
      <c r="H234" s="248"/>
      <c r="I234" s="248"/>
      <c r="J234" s="248"/>
      <c r="K234" s="248"/>
      <c r="L234" s="248"/>
      <c r="M234" s="248"/>
      <c r="N234" s="248"/>
      <c r="O234" s="248"/>
      <c r="P234" s="248"/>
      <c r="Q234" s="248"/>
      <c r="R234" s="248"/>
      <c r="S234" s="248"/>
      <c r="T234" s="248"/>
      <c r="U234" s="248"/>
      <c r="V234" s="248"/>
      <c r="W234" s="248"/>
      <c r="X234" s="248"/>
      <c r="Y234" s="248"/>
      <c r="Z234" s="248"/>
    </row>
    <row r="235" spans="2:26">
      <c r="B235" s="67" t="str">
        <f t="shared" si="8"/>
        <v/>
      </c>
      <c r="C235" s="404"/>
      <c r="D235" s="247"/>
      <c r="E235" s="316"/>
      <c r="F235" s="66">
        <f t="shared" si="9"/>
        <v>0</v>
      </c>
      <c r="G235" s="248"/>
      <c r="H235" s="248"/>
      <c r="I235" s="248"/>
      <c r="J235" s="248"/>
      <c r="K235" s="248"/>
      <c r="L235" s="248"/>
      <c r="M235" s="248"/>
      <c r="N235" s="248"/>
      <c r="O235" s="248"/>
      <c r="P235" s="248"/>
      <c r="Q235" s="248"/>
      <c r="R235" s="248"/>
      <c r="S235" s="248"/>
      <c r="T235" s="248"/>
      <c r="U235" s="248"/>
      <c r="V235" s="248"/>
      <c r="W235" s="248"/>
      <c r="X235" s="248"/>
      <c r="Y235" s="248"/>
      <c r="Z235" s="248"/>
    </row>
    <row r="236" spans="2:26">
      <c r="B236" s="67" t="str">
        <f t="shared" si="8"/>
        <v/>
      </c>
      <c r="C236" s="404"/>
      <c r="D236" s="247"/>
      <c r="E236" s="316"/>
      <c r="F236" s="66">
        <f t="shared" si="9"/>
        <v>0</v>
      </c>
      <c r="G236" s="248"/>
      <c r="H236" s="248"/>
      <c r="I236" s="248"/>
      <c r="J236" s="248"/>
      <c r="K236" s="248"/>
      <c r="L236" s="248"/>
      <c r="M236" s="248"/>
      <c r="N236" s="248"/>
      <c r="O236" s="248"/>
      <c r="P236" s="248"/>
      <c r="Q236" s="248"/>
      <c r="R236" s="248"/>
      <c r="S236" s="248"/>
      <c r="T236" s="248"/>
      <c r="U236" s="248"/>
      <c r="V236" s="248"/>
      <c r="W236" s="248"/>
      <c r="X236" s="248"/>
      <c r="Y236" s="248"/>
      <c r="Z236" s="248"/>
    </row>
    <row r="237" spans="2:26">
      <c r="B237" s="67" t="str">
        <f t="shared" si="8"/>
        <v/>
      </c>
      <c r="C237" s="404"/>
      <c r="D237" s="247"/>
      <c r="E237" s="316"/>
      <c r="F237" s="66">
        <f t="shared" si="9"/>
        <v>0</v>
      </c>
      <c r="G237" s="248"/>
      <c r="H237" s="248"/>
      <c r="I237" s="248"/>
      <c r="J237" s="248"/>
      <c r="K237" s="248"/>
      <c r="L237" s="248"/>
      <c r="M237" s="248"/>
      <c r="N237" s="248"/>
      <c r="O237" s="248"/>
      <c r="P237" s="248"/>
      <c r="Q237" s="248"/>
      <c r="R237" s="248"/>
      <c r="S237" s="248"/>
      <c r="T237" s="248"/>
      <c r="U237" s="248"/>
      <c r="V237" s="248"/>
      <c r="W237" s="248"/>
      <c r="X237" s="248"/>
      <c r="Y237" s="248"/>
      <c r="Z237" s="248"/>
    </row>
    <row r="238" spans="2:26">
      <c r="B238" s="67" t="str">
        <f t="shared" si="8"/>
        <v/>
      </c>
      <c r="C238" s="404"/>
      <c r="D238" s="247"/>
      <c r="E238" s="316"/>
      <c r="F238" s="66">
        <f t="shared" si="9"/>
        <v>0</v>
      </c>
      <c r="G238" s="248"/>
      <c r="H238" s="248"/>
      <c r="I238" s="248"/>
      <c r="J238" s="248"/>
      <c r="K238" s="248"/>
      <c r="L238" s="248"/>
      <c r="M238" s="248"/>
      <c r="N238" s="248"/>
      <c r="O238" s="248"/>
      <c r="P238" s="248"/>
      <c r="Q238" s="248"/>
      <c r="R238" s="248"/>
      <c r="S238" s="248"/>
      <c r="T238" s="248"/>
      <c r="U238" s="248"/>
      <c r="V238" s="248"/>
      <c r="W238" s="248"/>
      <c r="X238" s="248"/>
      <c r="Y238" s="248"/>
      <c r="Z238" s="248"/>
    </row>
    <row r="239" spans="2:26">
      <c r="B239" s="67" t="str">
        <f t="shared" si="8"/>
        <v/>
      </c>
      <c r="C239" s="404"/>
      <c r="D239" s="247"/>
      <c r="E239" s="316"/>
      <c r="F239" s="66">
        <f t="shared" si="9"/>
        <v>0</v>
      </c>
      <c r="G239" s="248"/>
      <c r="H239" s="248"/>
      <c r="I239" s="248"/>
      <c r="J239" s="248"/>
      <c r="K239" s="248"/>
      <c r="L239" s="248"/>
      <c r="M239" s="248"/>
      <c r="N239" s="248"/>
      <c r="O239" s="248"/>
      <c r="P239" s="248"/>
      <c r="Q239" s="248"/>
      <c r="R239" s="248"/>
      <c r="S239" s="248"/>
      <c r="T239" s="248"/>
      <c r="U239" s="248"/>
      <c r="V239" s="248"/>
      <c r="W239" s="248"/>
      <c r="X239" s="248"/>
      <c r="Y239" s="248"/>
      <c r="Z239" s="248"/>
    </row>
    <row r="240" spans="2:26">
      <c r="B240" s="67" t="str">
        <f t="shared" si="8"/>
        <v/>
      </c>
      <c r="C240" s="404"/>
      <c r="D240" s="247"/>
      <c r="E240" s="316"/>
      <c r="F240" s="66">
        <f t="shared" si="9"/>
        <v>0</v>
      </c>
      <c r="G240" s="248"/>
      <c r="H240" s="248"/>
      <c r="I240" s="248"/>
      <c r="J240" s="248"/>
      <c r="K240" s="248"/>
      <c r="L240" s="248"/>
      <c r="M240" s="248"/>
      <c r="N240" s="248"/>
      <c r="O240" s="248"/>
      <c r="P240" s="248"/>
      <c r="Q240" s="248"/>
      <c r="R240" s="248"/>
      <c r="S240" s="248"/>
      <c r="T240" s="248"/>
      <c r="U240" s="248"/>
      <c r="V240" s="248"/>
      <c r="W240" s="248"/>
      <c r="X240" s="248"/>
      <c r="Y240" s="248"/>
      <c r="Z240" s="248"/>
    </row>
    <row r="241" spans="2:26">
      <c r="B241" s="67" t="str">
        <f t="shared" si="8"/>
        <v/>
      </c>
      <c r="C241" s="404"/>
      <c r="D241" s="247"/>
      <c r="E241" s="316"/>
      <c r="F241" s="66">
        <f t="shared" si="9"/>
        <v>0</v>
      </c>
      <c r="G241" s="248"/>
      <c r="H241" s="248"/>
      <c r="I241" s="248"/>
      <c r="J241" s="248"/>
      <c r="K241" s="248"/>
      <c r="L241" s="248"/>
      <c r="M241" s="248"/>
      <c r="N241" s="248"/>
      <c r="O241" s="248"/>
      <c r="P241" s="248"/>
      <c r="Q241" s="248"/>
      <c r="R241" s="248"/>
      <c r="S241" s="248"/>
      <c r="T241" s="248"/>
      <c r="U241" s="248"/>
      <c r="V241" s="248"/>
      <c r="W241" s="248"/>
      <c r="X241" s="248"/>
      <c r="Y241" s="248"/>
      <c r="Z241" s="248"/>
    </row>
    <row r="242" spans="2:26">
      <c r="B242" s="67" t="str">
        <f t="shared" si="8"/>
        <v/>
      </c>
      <c r="C242" s="404"/>
      <c r="D242" s="247"/>
      <c r="E242" s="316"/>
      <c r="F242" s="66">
        <f t="shared" si="9"/>
        <v>0</v>
      </c>
      <c r="G242" s="248"/>
      <c r="H242" s="248"/>
      <c r="I242" s="248"/>
      <c r="J242" s="248"/>
      <c r="K242" s="248"/>
      <c r="L242" s="248"/>
      <c r="M242" s="248"/>
      <c r="N242" s="248"/>
      <c r="O242" s="248"/>
      <c r="P242" s="248"/>
      <c r="Q242" s="248"/>
      <c r="R242" s="248"/>
      <c r="S242" s="248"/>
      <c r="T242" s="248"/>
      <c r="U242" s="248"/>
      <c r="V242" s="248"/>
      <c r="W242" s="248"/>
      <c r="X242" s="248"/>
      <c r="Y242" s="248"/>
      <c r="Z242" s="248"/>
    </row>
    <row r="243" spans="2:26">
      <c r="B243" s="67" t="str">
        <f t="shared" si="8"/>
        <v/>
      </c>
      <c r="C243" s="404"/>
      <c r="D243" s="247"/>
      <c r="E243" s="316"/>
      <c r="F243" s="66">
        <f t="shared" si="9"/>
        <v>0</v>
      </c>
      <c r="G243" s="248"/>
      <c r="H243" s="248"/>
      <c r="I243" s="248"/>
      <c r="J243" s="248"/>
      <c r="K243" s="248"/>
      <c r="L243" s="248"/>
      <c r="M243" s="248"/>
      <c r="N243" s="248"/>
      <c r="O243" s="248"/>
      <c r="P243" s="248"/>
      <c r="Q243" s="248"/>
      <c r="R243" s="248"/>
      <c r="S243" s="248"/>
      <c r="T243" s="248"/>
      <c r="U243" s="248"/>
      <c r="V243" s="248"/>
      <c r="W243" s="248"/>
      <c r="X243" s="248"/>
      <c r="Y243" s="248"/>
      <c r="Z243" s="248"/>
    </row>
    <row r="244" spans="2:26">
      <c r="B244" s="67" t="str">
        <f t="shared" si="8"/>
        <v/>
      </c>
      <c r="C244" s="404"/>
      <c r="D244" s="247"/>
      <c r="E244" s="316"/>
      <c r="F244" s="66">
        <f t="shared" si="9"/>
        <v>0</v>
      </c>
      <c r="G244" s="248"/>
      <c r="H244" s="248"/>
      <c r="I244" s="248"/>
      <c r="J244" s="248"/>
      <c r="K244" s="248"/>
      <c r="L244" s="248"/>
      <c r="M244" s="248"/>
      <c r="N244" s="248"/>
      <c r="O244" s="248"/>
      <c r="P244" s="248"/>
      <c r="Q244" s="248"/>
      <c r="R244" s="248"/>
      <c r="S244" s="248"/>
      <c r="T244" s="248"/>
      <c r="U244" s="248"/>
      <c r="V244" s="248"/>
      <c r="W244" s="248"/>
      <c r="X244" s="248"/>
      <c r="Y244" s="248"/>
      <c r="Z244" s="248"/>
    </row>
    <row r="245" spans="2:26">
      <c r="B245" s="67" t="str">
        <f t="shared" si="8"/>
        <v/>
      </c>
      <c r="C245" s="404"/>
      <c r="D245" s="247"/>
      <c r="E245" s="316"/>
      <c r="F245" s="66">
        <f t="shared" si="9"/>
        <v>0</v>
      </c>
      <c r="G245" s="248"/>
      <c r="H245" s="248"/>
      <c r="I245" s="248"/>
      <c r="J245" s="248"/>
      <c r="K245" s="248"/>
      <c r="L245" s="248"/>
      <c r="M245" s="248"/>
      <c r="N245" s="248"/>
      <c r="O245" s="248"/>
      <c r="P245" s="248"/>
      <c r="Q245" s="248"/>
      <c r="R245" s="248"/>
      <c r="S245" s="248"/>
      <c r="T245" s="248"/>
      <c r="U245" s="248"/>
      <c r="V245" s="248"/>
      <c r="W245" s="248"/>
      <c r="X245" s="248"/>
      <c r="Y245" s="248"/>
      <c r="Z245" s="248"/>
    </row>
    <row r="246" spans="2:26">
      <c r="B246" s="67" t="str">
        <f t="shared" si="8"/>
        <v/>
      </c>
      <c r="C246" s="404"/>
      <c r="D246" s="247"/>
      <c r="E246" s="316"/>
      <c r="F246" s="66">
        <f t="shared" si="9"/>
        <v>0</v>
      </c>
      <c r="G246" s="248"/>
      <c r="H246" s="248"/>
      <c r="I246" s="248"/>
      <c r="J246" s="248"/>
      <c r="K246" s="248"/>
      <c r="L246" s="248"/>
      <c r="M246" s="248"/>
      <c r="N246" s="248"/>
      <c r="O246" s="248"/>
      <c r="P246" s="248"/>
      <c r="Q246" s="248"/>
      <c r="R246" s="248"/>
      <c r="S246" s="248"/>
      <c r="T246" s="248"/>
      <c r="U246" s="248"/>
      <c r="V246" s="248"/>
      <c r="W246" s="248"/>
      <c r="X246" s="248"/>
      <c r="Y246" s="248"/>
      <c r="Z246" s="248"/>
    </row>
    <row r="247" spans="2:26">
      <c r="B247" s="67" t="str">
        <f t="shared" si="8"/>
        <v/>
      </c>
      <c r="C247" s="404"/>
      <c r="D247" s="247"/>
      <c r="E247" s="316"/>
      <c r="F247" s="66">
        <f t="shared" si="9"/>
        <v>0</v>
      </c>
      <c r="G247" s="248"/>
      <c r="H247" s="248"/>
      <c r="I247" s="248"/>
      <c r="J247" s="248"/>
      <c r="K247" s="248"/>
      <c r="L247" s="248"/>
      <c r="M247" s="248"/>
      <c r="N247" s="248"/>
      <c r="O247" s="248"/>
      <c r="P247" s="248"/>
      <c r="Q247" s="248"/>
      <c r="R247" s="248"/>
      <c r="S247" s="248"/>
      <c r="T247" s="248"/>
      <c r="U247" s="248"/>
      <c r="V247" s="248"/>
      <c r="W247" s="248"/>
      <c r="X247" s="248"/>
      <c r="Y247" s="248"/>
      <c r="Z247" s="248"/>
    </row>
    <row r="248" spans="2:26">
      <c r="B248" s="67" t="str">
        <f t="shared" si="8"/>
        <v/>
      </c>
      <c r="C248" s="404"/>
      <c r="D248" s="247"/>
      <c r="E248" s="316"/>
      <c r="F248" s="66">
        <f t="shared" si="9"/>
        <v>0</v>
      </c>
      <c r="G248" s="248"/>
      <c r="H248" s="248"/>
      <c r="I248" s="248"/>
      <c r="J248" s="248"/>
      <c r="K248" s="248"/>
      <c r="L248" s="248"/>
      <c r="M248" s="248"/>
      <c r="N248" s="248"/>
      <c r="O248" s="248"/>
      <c r="P248" s="248"/>
      <c r="Q248" s="248"/>
      <c r="R248" s="248"/>
      <c r="S248" s="248"/>
      <c r="T248" s="248"/>
      <c r="U248" s="248"/>
      <c r="V248" s="248"/>
      <c r="W248" s="248"/>
      <c r="X248" s="248"/>
      <c r="Y248" s="248"/>
      <c r="Z248" s="248"/>
    </row>
    <row r="249" spans="2:26">
      <c r="B249" s="67" t="str">
        <f t="shared" si="8"/>
        <v/>
      </c>
      <c r="C249" s="404"/>
      <c r="D249" s="247"/>
      <c r="E249" s="316"/>
      <c r="F249" s="66">
        <f t="shared" si="9"/>
        <v>0</v>
      </c>
      <c r="G249" s="248"/>
      <c r="H249" s="248"/>
      <c r="I249" s="248"/>
      <c r="J249" s="248"/>
      <c r="K249" s="248"/>
      <c r="L249" s="248"/>
      <c r="M249" s="248"/>
      <c r="N249" s="248"/>
      <c r="O249" s="248"/>
      <c r="P249" s="248"/>
      <c r="Q249" s="248"/>
      <c r="R249" s="248"/>
      <c r="S249" s="248"/>
      <c r="T249" s="248"/>
      <c r="U249" s="248"/>
      <c r="V249" s="248"/>
      <c r="W249" s="248"/>
      <c r="X249" s="248"/>
      <c r="Y249" s="248"/>
      <c r="Z249" s="248"/>
    </row>
    <row r="250" spans="2:26">
      <c r="B250" s="67" t="str">
        <f t="shared" si="8"/>
        <v/>
      </c>
      <c r="C250" s="404"/>
      <c r="D250" s="247"/>
      <c r="E250" s="316"/>
      <c r="F250" s="66">
        <f t="shared" si="9"/>
        <v>0</v>
      </c>
      <c r="G250" s="248"/>
      <c r="H250" s="248"/>
      <c r="I250" s="248"/>
      <c r="J250" s="248"/>
      <c r="K250" s="248"/>
      <c r="L250" s="248"/>
      <c r="M250" s="248"/>
      <c r="N250" s="248"/>
      <c r="O250" s="248"/>
      <c r="P250" s="248"/>
      <c r="Q250" s="248"/>
      <c r="R250" s="248"/>
      <c r="S250" s="248"/>
      <c r="T250" s="248"/>
      <c r="U250" s="248"/>
      <c r="V250" s="248"/>
      <c r="W250" s="248"/>
      <c r="X250" s="248"/>
      <c r="Y250" s="248"/>
      <c r="Z250" s="248"/>
    </row>
    <row r="251" spans="2:26">
      <c r="B251" s="67" t="str">
        <f t="shared" si="8"/>
        <v/>
      </c>
      <c r="C251" s="404"/>
      <c r="D251" s="247"/>
      <c r="E251" s="316"/>
      <c r="F251" s="66">
        <f t="shared" si="9"/>
        <v>0</v>
      </c>
      <c r="G251" s="248"/>
      <c r="H251" s="248"/>
      <c r="I251" s="248"/>
      <c r="J251" s="248"/>
      <c r="K251" s="248"/>
      <c r="L251" s="248"/>
      <c r="M251" s="248"/>
      <c r="N251" s="248"/>
      <c r="O251" s="248"/>
      <c r="P251" s="248"/>
      <c r="Q251" s="248"/>
      <c r="R251" s="248"/>
      <c r="S251" s="248"/>
      <c r="T251" s="248"/>
      <c r="U251" s="248"/>
      <c r="V251" s="248"/>
      <c r="W251" s="248"/>
      <c r="X251" s="248"/>
      <c r="Y251" s="248"/>
      <c r="Z251" s="248"/>
    </row>
    <row r="252" spans="2:26">
      <c r="B252" s="67" t="str">
        <f t="shared" si="8"/>
        <v/>
      </c>
      <c r="C252" s="404"/>
      <c r="D252" s="247"/>
      <c r="E252" s="316"/>
      <c r="F252" s="66">
        <f t="shared" si="9"/>
        <v>0</v>
      </c>
      <c r="G252" s="248"/>
      <c r="H252" s="248"/>
      <c r="I252" s="248"/>
      <c r="J252" s="248"/>
      <c r="K252" s="248"/>
      <c r="L252" s="248"/>
      <c r="M252" s="248"/>
      <c r="N252" s="248"/>
      <c r="O252" s="248"/>
      <c r="P252" s="248"/>
      <c r="Q252" s="248"/>
      <c r="R252" s="248"/>
      <c r="S252" s="248"/>
      <c r="T252" s="248"/>
      <c r="U252" s="248"/>
      <c r="V252" s="248"/>
      <c r="W252" s="248"/>
      <c r="X252" s="248"/>
      <c r="Y252" s="248"/>
      <c r="Z252" s="248"/>
    </row>
    <row r="253" spans="2:26">
      <c r="B253" s="67" t="str">
        <f t="shared" si="8"/>
        <v/>
      </c>
      <c r="C253" s="404"/>
      <c r="D253" s="247"/>
      <c r="E253" s="316"/>
      <c r="F253" s="66">
        <f t="shared" si="9"/>
        <v>0</v>
      </c>
      <c r="G253" s="248"/>
      <c r="H253" s="248"/>
      <c r="I253" s="248"/>
      <c r="J253" s="248"/>
      <c r="K253" s="248"/>
      <c r="L253" s="248"/>
      <c r="M253" s="248"/>
      <c r="N253" s="248"/>
      <c r="O253" s="248"/>
      <c r="P253" s="248"/>
      <c r="Q253" s="248"/>
      <c r="R253" s="248"/>
      <c r="S253" s="248"/>
      <c r="T253" s="248"/>
      <c r="U253" s="248"/>
      <c r="V253" s="248"/>
      <c r="W253" s="248"/>
      <c r="X253" s="248"/>
      <c r="Y253" s="248"/>
      <c r="Z253" s="248"/>
    </row>
    <row r="254" spans="2:26">
      <c r="B254" s="67" t="str">
        <f t="shared" si="8"/>
        <v/>
      </c>
      <c r="C254" s="404"/>
      <c r="D254" s="247"/>
      <c r="E254" s="316"/>
      <c r="F254" s="66">
        <f t="shared" si="9"/>
        <v>0</v>
      </c>
      <c r="G254" s="248"/>
      <c r="H254" s="248"/>
      <c r="I254" s="248"/>
      <c r="J254" s="248"/>
      <c r="K254" s="248"/>
      <c r="L254" s="248"/>
      <c r="M254" s="248"/>
      <c r="N254" s="248"/>
      <c r="O254" s="248"/>
      <c r="P254" s="248"/>
      <c r="Q254" s="248"/>
      <c r="R254" s="248"/>
      <c r="S254" s="248"/>
      <c r="T254" s="248"/>
      <c r="U254" s="248"/>
      <c r="V254" s="248"/>
      <c r="W254" s="248"/>
      <c r="X254" s="248"/>
      <c r="Y254" s="248"/>
      <c r="Z254" s="248"/>
    </row>
    <row r="255" spans="2:26">
      <c r="B255" s="67" t="str">
        <f t="shared" si="8"/>
        <v/>
      </c>
      <c r="C255" s="404"/>
      <c r="D255" s="247"/>
      <c r="E255" s="316"/>
      <c r="F255" s="66">
        <f t="shared" si="9"/>
        <v>0</v>
      </c>
      <c r="G255" s="248"/>
      <c r="H255" s="248"/>
      <c r="I255" s="248"/>
      <c r="J255" s="248"/>
      <c r="K255" s="248"/>
      <c r="L255" s="248"/>
      <c r="M255" s="248"/>
      <c r="N255" s="248"/>
      <c r="O255" s="248"/>
      <c r="P255" s="248"/>
      <c r="Q255" s="248"/>
      <c r="R255" s="248"/>
      <c r="S255" s="248"/>
      <c r="T255" s="248"/>
      <c r="U255" s="248"/>
      <c r="V255" s="248"/>
      <c r="W255" s="248"/>
      <c r="X255" s="248"/>
      <c r="Y255" s="248"/>
      <c r="Z255" s="248"/>
    </row>
    <row r="256" spans="2:26">
      <c r="B256" s="67" t="str">
        <f t="shared" si="8"/>
        <v/>
      </c>
      <c r="C256" s="404"/>
      <c r="D256" s="247"/>
      <c r="E256" s="316"/>
      <c r="F256" s="66">
        <f t="shared" si="9"/>
        <v>0</v>
      </c>
      <c r="G256" s="248"/>
      <c r="H256" s="248"/>
      <c r="I256" s="248"/>
      <c r="J256" s="248"/>
      <c r="K256" s="248"/>
      <c r="L256" s="248"/>
      <c r="M256" s="248"/>
      <c r="N256" s="248"/>
      <c r="O256" s="248"/>
      <c r="P256" s="248"/>
      <c r="Q256" s="248"/>
      <c r="R256" s="248"/>
      <c r="S256" s="248"/>
      <c r="T256" s="248"/>
      <c r="U256" s="248"/>
      <c r="V256" s="248"/>
      <c r="W256" s="248"/>
      <c r="X256" s="248"/>
      <c r="Y256" s="248"/>
      <c r="Z256" s="248"/>
    </row>
    <row r="257" spans="2:26">
      <c r="B257" s="67" t="str">
        <f t="shared" si="8"/>
        <v/>
      </c>
      <c r="C257" s="404"/>
      <c r="D257" s="247"/>
      <c r="E257" s="316"/>
      <c r="F257" s="66">
        <f t="shared" si="9"/>
        <v>0</v>
      </c>
      <c r="G257" s="248"/>
      <c r="H257" s="248"/>
      <c r="I257" s="248"/>
      <c r="J257" s="248"/>
      <c r="K257" s="248"/>
      <c r="L257" s="248"/>
      <c r="M257" s="248"/>
      <c r="N257" s="248"/>
      <c r="O257" s="248"/>
      <c r="P257" s="248"/>
      <c r="Q257" s="248"/>
      <c r="R257" s="248"/>
      <c r="S257" s="248"/>
      <c r="T257" s="248"/>
      <c r="U257" s="248"/>
      <c r="V257" s="248"/>
      <c r="W257" s="248"/>
      <c r="X257" s="248"/>
      <c r="Y257" s="248"/>
      <c r="Z257" s="248"/>
    </row>
    <row r="258" spans="2:26">
      <c r="B258" s="67" t="str">
        <f t="shared" si="8"/>
        <v/>
      </c>
      <c r="C258" s="404"/>
      <c r="D258" s="247"/>
      <c r="E258" s="316"/>
      <c r="F258" s="66">
        <f t="shared" si="9"/>
        <v>0</v>
      </c>
      <c r="G258" s="248"/>
      <c r="H258" s="248"/>
      <c r="I258" s="248"/>
      <c r="J258" s="248"/>
      <c r="K258" s="248"/>
      <c r="L258" s="248"/>
      <c r="M258" s="248"/>
      <c r="N258" s="248"/>
      <c r="O258" s="248"/>
      <c r="P258" s="248"/>
      <c r="Q258" s="248"/>
      <c r="R258" s="248"/>
      <c r="S258" s="248"/>
      <c r="T258" s="248"/>
      <c r="U258" s="248"/>
      <c r="V258" s="248"/>
      <c r="W258" s="248"/>
      <c r="X258" s="248"/>
      <c r="Y258" s="248"/>
      <c r="Z258" s="248"/>
    </row>
    <row r="259" spans="2:26">
      <c r="B259" s="67" t="str">
        <f t="shared" si="8"/>
        <v/>
      </c>
      <c r="C259" s="404"/>
      <c r="D259" s="247"/>
      <c r="E259" s="316"/>
      <c r="F259" s="66">
        <f t="shared" si="9"/>
        <v>0</v>
      </c>
      <c r="G259" s="248"/>
      <c r="H259" s="248"/>
      <c r="I259" s="248"/>
      <c r="J259" s="248"/>
      <c r="K259" s="248"/>
      <c r="L259" s="248"/>
      <c r="M259" s="248"/>
      <c r="N259" s="248"/>
      <c r="O259" s="248"/>
      <c r="P259" s="248"/>
      <c r="Q259" s="248"/>
      <c r="R259" s="248"/>
      <c r="S259" s="248"/>
      <c r="T259" s="248"/>
      <c r="U259" s="248"/>
      <c r="V259" s="248"/>
      <c r="W259" s="248"/>
      <c r="X259" s="248"/>
      <c r="Y259" s="248"/>
      <c r="Z259" s="248"/>
    </row>
    <row r="260" spans="2:26">
      <c r="B260" s="67" t="str">
        <f t="shared" si="8"/>
        <v/>
      </c>
      <c r="C260" s="404"/>
      <c r="D260" s="247"/>
      <c r="E260" s="316"/>
      <c r="F260" s="66">
        <f t="shared" si="9"/>
        <v>0</v>
      </c>
      <c r="G260" s="248"/>
      <c r="H260" s="248"/>
      <c r="I260" s="248"/>
      <c r="J260" s="248"/>
      <c r="K260" s="248"/>
      <c r="L260" s="248"/>
      <c r="M260" s="248"/>
      <c r="N260" s="248"/>
      <c r="O260" s="248"/>
      <c r="P260" s="248"/>
      <c r="Q260" s="248"/>
      <c r="R260" s="248"/>
      <c r="S260" s="248"/>
      <c r="T260" s="248"/>
      <c r="U260" s="248"/>
      <c r="V260" s="248"/>
      <c r="W260" s="248"/>
      <c r="X260" s="248"/>
      <c r="Y260" s="248"/>
      <c r="Z260" s="248"/>
    </row>
    <row r="261" spans="2:26">
      <c r="B261" s="67" t="str">
        <f t="shared" si="8"/>
        <v/>
      </c>
      <c r="C261" s="404"/>
      <c r="D261" s="247"/>
      <c r="E261" s="316"/>
      <c r="F261" s="66">
        <f t="shared" si="9"/>
        <v>0</v>
      </c>
      <c r="G261" s="248"/>
      <c r="H261" s="248"/>
      <c r="I261" s="248"/>
      <c r="J261" s="248"/>
      <c r="K261" s="248"/>
      <c r="L261" s="248"/>
      <c r="M261" s="248"/>
      <c r="N261" s="248"/>
      <c r="O261" s="248"/>
      <c r="P261" s="248"/>
      <c r="Q261" s="248"/>
      <c r="R261" s="248"/>
      <c r="S261" s="248"/>
      <c r="T261" s="248"/>
      <c r="U261" s="248"/>
      <c r="V261" s="248"/>
      <c r="W261" s="248"/>
      <c r="X261" s="248"/>
      <c r="Y261" s="248"/>
      <c r="Z261" s="248"/>
    </row>
    <row r="262" spans="2:26">
      <c r="B262" s="67" t="str">
        <f t="shared" si="8"/>
        <v/>
      </c>
      <c r="C262" s="404"/>
      <c r="D262" s="247"/>
      <c r="E262" s="316"/>
      <c r="F262" s="66">
        <f t="shared" si="9"/>
        <v>0</v>
      </c>
      <c r="G262" s="248"/>
      <c r="H262" s="248"/>
      <c r="I262" s="248"/>
      <c r="J262" s="248"/>
      <c r="K262" s="248"/>
      <c r="L262" s="248"/>
      <c r="M262" s="248"/>
      <c r="N262" s="248"/>
      <c r="O262" s="248"/>
      <c r="P262" s="248"/>
      <c r="Q262" s="248"/>
      <c r="R262" s="248"/>
      <c r="S262" s="248"/>
      <c r="T262" s="248"/>
      <c r="U262" s="248"/>
      <c r="V262" s="248"/>
      <c r="W262" s="248"/>
      <c r="X262" s="248"/>
      <c r="Y262" s="248"/>
      <c r="Z262" s="248"/>
    </row>
    <row r="263" spans="2:26">
      <c r="B263" s="67" t="str">
        <f t="shared" ref="B263:B270" si="10">IF(LEFT(C263,2)="10", LEFT(C263,2)&amp;LEFT(D263,1),LEFT(C263,1)&amp;LEFT(D263,1))</f>
        <v/>
      </c>
      <c r="C263" s="404"/>
      <c r="D263" s="247"/>
      <c r="E263" s="316"/>
      <c r="F263" s="66">
        <f t="shared" si="9"/>
        <v>0</v>
      </c>
      <c r="G263" s="248"/>
      <c r="H263" s="248"/>
      <c r="I263" s="248"/>
      <c r="J263" s="248"/>
      <c r="K263" s="248"/>
      <c r="L263" s="248"/>
      <c r="M263" s="248"/>
      <c r="N263" s="248"/>
      <c r="O263" s="248"/>
      <c r="P263" s="248"/>
      <c r="Q263" s="248"/>
      <c r="R263" s="248"/>
      <c r="S263" s="248"/>
      <c r="T263" s="248"/>
      <c r="U263" s="248"/>
      <c r="V263" s="248"/>
      <c r="W263" s="248"/>
      <c r="X263" s="248"/>
      <c r="Y263" s="248"/>
      <c r="Z263" s="248"/>
    </row>
    <row r="264" spans="2:26">
      <c r="B264" s="67" t="str">
        <f t="shared" si="10"/>
        <v/>
      </c>
      <c r="C264" s="404"/>
      <c r="D264" s="247"/>
      <c r="E264" s="316"/>
      <c r="F264" s="66">
        <f t="shared" si="9"/>
        <v>0</v>
      </c>
      <c r="G264" s="248"/>
      <c r="H264" s="248"/>
      <c r="I264" s="248"/>
      <c r="J264" s="248"/>
      <c r="K264" s="248"/>
      <c r="L264" s="248"/>
      <c r="M264" s="248"/>
      <c r="N264" s="248"/>
      <c r="O264" s="248"/>
      <c r="P264" s="248"/>
      <c r="Q264" s="248"/>
      <c r="R264" s="248"/>
      <c r="S264" s="248"/>
      <c r="T264" s="248"/>
      <c r="U264" s="248"/>
      <c r="V264" s="248"/>
      <c r="W264" s="248"/>
      <c r="X264" s="248"/>
      <c r="Y264" s="248"/>
      <c r="Z264" s="248"/>
    </row>
    <row r="265" spans="2:26">
      <c r="B265" s="67" t="str">
        <f t="shared" si="10"/>
        <v/>
      </c>
      <c r="C265" s="404"/>
      <c r="D265" s="247"/>
      <c r="E265" s="316"/>
      <c r="F265" s="66">
        <f t="shared" si="9"/>
        <v>0</v>
      </c>
      <c r="G265" s="248"/>
      <c r="H265" s="248"/>
      <c r="I265" s="248"/>
      <c r="J265" s="248"/>
      <c r="K265" s="248"/>
      <c r="L265" s="248"/>
      <c r="M265" s="248"/>
      <c r="N265" s="248"/>
      <c r="O265" s="248"/>
      <c r="P265" s="248"/>
      <c r="Q265" s="248"/>
      <c r="R265" s="248"/>
      <c r="S265" s="248"/>
      <c r="T265" s="248"/>
      <c r="U265" s="248"/>
      <c r="V265" s="248"/>
      <c r="W265" s="248"/>
      <c r="X265" s="248"/>
      <c r="Y265" s="248"/>
      <c r="Z265" s="248"/>
    </row>
    <row r="266" spans="2:26">
      <c r="B266" s="67" t="str">
        <f t="shared" si="10"/>
        <v/>
      </c>
      <c r="C266" s="404"/>
      <c r="D266" s="247"/>
      <c r="E266" s="316"/>
      <c r="F266" s="66">
        <f t="shared" ref="F266:F270" si="11">COUNTA(G266:Z266)</f>
        <v>0</v>
      </c>
      <c r="G266" s="248"/>
      <c r="H266" s="248"/>
      <c r="I266" s="248"/>
      <c r="J266" s="248"/>
      <c r="K266" s="248"/>
      <c r="L266" s="248"/>
      <c r="M266" s="248"/>
      <c r="N266" s="248"/>
      <c r="O266" s="248"/>
      <c r="P266" s="248"/>
      <c r="Q266" s="248"/>
      <c r="R266" s="248"/>
      <c r="S266" s="248"/>
      <c r="T266" s="248"/>
      <c r="U266" s="248"/>
      <c r="V266" s="248"/>
      <c r="W266" s="248"/>
      <c r="X266" s="248"/>
      <c r="Y266" s="248"/>
      <c r="Z266" s="248"/>
    </row>
    <row r="267" spans="2:26">
      <c r="B267" s="67" t="str">
        <f t="shared" si="10"/>
        <v/>
      </c>
      <c r="C267" s="404"/>
      <c r="D267" s="247"/>
      <c r="E267" s="316"/>
      <c r="F267" s="66">
        <f t="shared" si="11"/>
        <v>0</v>
      </c>
      <c r="G267" s="248"/>
      <c r="H267" s="248"/>
      <c r="I267" s="248"/>
      <c r="J267" s="248"/>
      <c r="K267" s="248"/>
      <c r="L267" s="248"/>
      <c r="M267" s="248"/>
      <c r="N267" s="248"/>
      <c r="O267" s="248"/>
      <c r="P267" s="248"/>
      <c r="Q267" s="248"/>
      <c r="R267" s="248"/>
      <c r="S267" s="248"/>
      <c r="T267" s="248"/>
      <c r="U267" s="248"/>
      <c r="V267" s="248"/>
      <c r="W267" s="248"/>
      <c r="X267" s="248"/>
      <c r="Y267" s="248"/>
      <c r="Z267" s="248"/>
    </row>
    <row r="268" spans="2:26">
      <c r="B268" s="67" t="str">
        <f t="shared" si="10"/>
        <v/>
      </c>
      <c r="C268" s="404"/>
      <c r="D268" s="247"/>
      <c r="E268" s="316"/>
      <c r="F268" s="66">
        <f t="shared" si="11"/>
        <v>0</v>
      </c>
      <c r="G268" s="248"/>
      <c r="H268" s="248"/>
      <c r="I268" s="248"/>
      <c r="J268" s="248"/>
      <c r="K268" s="248"/>
      <c r="L268" s="248"/>
      <c r="M268" s="248"/>
      <c r="N268" s="248"/>
      <c r="O268" s="248"/>
      <c r="P268" s="248"/>
      <c r="Q268" s="248"/>
      <c r="R268" s="248"/>
      <c r="S268" s="248"/>
      <c r="T268" s="248"/>
      <c r="U268" s="248"/>
      <c r="V268" s="248"/>
      <c r="W268" s="248"/>
      <c r="X268" s="248"/>
      <c r="Y268" s="248"/>
      <c r="Z268" s="248"/>
    </row>
    <row r="269" spans="2:26">
      <c r="B269" s="67" t="str">
        <f t="shared" si="10"/>
        <v/>
      </c>
      <c r="C269" s="404"/>
      <c r="D269" s="247"/>
      <c r="E269" s="316"/>
      <c r="F269" s="66">
        <f t="shared" si="11"/>
        <v>0</v>
      </c>
      <c r="G269" s="248"/>
      <c r="H269" s="248"/>
      <c r="I269" s="248"/>
      <c r="J269" s="248"/>
      <c r="K269" s="248"/>
      <c r="L269" s="248"/>
      <c r="M269" s="248"/>
      <c r="N269" s="248"/>
      <c r="O269" s="248"/>
      <c r="P269" s="248"/>
      <c r="Q269" s="248"/>
      <c r="R269" s="248"/>
      <c r="S269" s="248"/>
      <c r="T269" s="248"/>
      <c r="U269" s="248"/>
      <c r="V269" s="248"/>
      <c r="W269" s="248"/>
      <c r="X269" s="248"/>
      <c r="Y269" s="248"/>
      <c r="Z269" s="248"/>
    </row>
    <row r="270" spans="2:26">
      <c r="B270" s="67" t="str">
        <f t="shared" si="10"/>
        <v/>
      </c>
      <c r="C270" s="404"/>
      <c r="D270" s="247"/>
      <c r="E270" s="316"/>
      <c r="F270" s="66">
        <f t="shared" si="11"/>
        <v>0</v>
      </c>
      <c r="G270" s="248"/>
      <c r="H270" s="248"/>
      <c r="I270" s="248"/>
      <c r="J270" s="248"/>
      <c r="K270" s="248"/>
      <c r="L270" s="248"/>
      <c r="M270" s="248"/>
      <c r="N270" s="248"/>
      <c r="O270" s="248"/>
      <c r="P270" s="248"/>
      <c r="Q270" s="248"/>
      <c r="R270" s="248"/>
      <c r="S270" s="248"/>
      <c r="T270" s="248"/>
      <c r="U270" s="248"/>
      <c r="V270" s="248"/>
      <c r="W270" s="248"/>
      <c r="X270" s="248"/>
      <c r="Y270" s="248"/>
      <c r="Z270" s="248"/>
    </row>
  </sheetData>
  <sheetProtection formatCells="0" formatColumns="0" formatRows="0" sort="0" autoFilter="0"/>
  <mergeCells count="7">
    <mergeCell ref="G4:Z4"/>
    <mergeCell ref="G6:Z6"/>
    <mergeCell ref="F4:F7"/>
    <mergeCell ref="D5:D6"/>
    <mergeCell ref="B2:Z2"/>
    <mergeCell ref="E5:E6"/>
    <mergeCell ref="C5:C6"/>
  </mergeCells>
  <conditionalFormatting sqref="F8:F270">
    <cfRule type="cellIs" dxfId="199" priority="10" operator="equal">
      <formula>0</formula>
    </cfRule>
    <cfRule type="cellIs" dxfId="198" priority="11" operator="greaterThan">
      <formula>0</formula>
    </cfRule>
  </conditionalFormatting>
  <conditionalFormatting sqref="B8:B270">
    <cfRule type="containsText" dxfId="197" priority="1" operator="containsText" text="8">
      <formula>NOT(ISERROR(SEARCH("8",B8)))</formula>
    </cfRule>
    <cfRule type="containsText" dxfId="196" priority="2" operator="containsText" text="6">
      <formula>NOT(ISERROR(SEARCH("6",B8)))</formula>
    </cfRule>
    <cfRule type="containsText" dxfId="195" priority="3" operator="containsText" text="4">
      <formula>NOT(ISERROR(SEARCH("4",B8)))</formula>
    </cfRule>
    <cfRule type="containsText" dxfId="194" priority="4" operator="containsText" text="9">
      <formula>NOT(ISERROR(SEARCH("9",B8)))</formula>
    </cfRule>
    <cfRule type="containsText" dxfId="193" priority="5" operator="containsText" text="7">
      <formula>NOT(ISERROR(SEARCH("7",B8)))</formula>
    </cfRule>
    <cfRule type="containsText" dxfId="192" priority="6" operator="containsText" text="5">
      <formula>NOT(ISERROR(SEARCH("5",B8)))</formula>
    </cfRule>
    <cfRule type="containsText" dxfId="191" priority="7" operator="containsText" text="3">
      <formula>NOT(ISERROR(SEARCH("3",B8)))</formula>
    </cfRule>
    <cfRule type="containsText" dxfId="190" priority="8" operator="containsText" text="2">
      <formula>NOT(ISERROR(SEARCH("2",B8)))</formula>
    </cfRule>
    <cfRule type="containsText" dxfId="189" priority="9" operator="containsText" text="1">
      <formula>NOT(ISERROR(SEARCH("1",B8)))</formula>
    </cfRule>
  </conditionalFormatting>
  <dataValidations count="2">
    <dataValidation type="list" allowBlank="1" showInputMessage="1" showErrorMessage="1" sqref="C8:C270">
      <formula1>listadoRRAA</formula1>
    </dataValidation>
    <dataValidation type="list" allowBlank="1" showInputMessage="1" showErrorMessage="1" sqref="G8:Z270">
      <formula1>LISTADO_IE</formula1>
    </dataValidation>
  </dataValidations>
  <pageMargins left="0.25" right="0.25" top="0.75" bottom="0.75" header="0.3" footer="0.3"/>
  <pageSetup paperSize="9" scale="5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sheetPr codeName="Hoja2" enableFormatConditionsCalculation="0"/>
  <dimension ref="B1:AN55"/>
  <sheetViews>
    <sheetView showGridLines="0" zoomScale="80" zoomScaleNormal="80" zoomScalePageLayoutView="85" workbookViewId="0">
      <pane xSplit="14" topLeftCell="O1" activePane="topRight" state="frozen"/>
      <selection activeCell="C18" sqref="C18"/>
      <selection pane="topRight" activeCell="AC23" sqref="AC23"/>
    </sheetView>
  </sheetViews>
  <sheetFormatPr baseColWidth="10" defaultColWidth="10.85546875" defaultRowHeight="12.75"/>
  <cols>
    <col min="1" max="1" width="2.28515625" style="1" customWidth="1"/>
    <col min="2" max="2" width="3.85546875" style="1" customWidth="1"/>
    <col min="3" max="3" width="18.7109375" style="1" customWidth="1"/>
    <col min="4" max="4" width="13.42578125" style="1" customWidth="1"/>
    <col min="5" max="5" width="12.28515625" style="1" customWidth="1"/>
    <col min="6" max="12" width="9.42578125" style="1" customWidth="1"/>
    <col min="13" max="13" width="9.7109375" style="1" customWidth="1"/>
    <col min="14" max="14" width="9.42578125" style="1" customWidth="1"/>
    <col min="15" max="16" width="7.42578125" style="1" customWidth="1"/>
    <col min="17" max="17" width="7.42578125" style="4" customWidth="1"/>
    <col min="18" max="22" width="7.42578125" style="7" customWidth="1"/>
    <col min="23" max="24" width="7.42578125" style="4" customWidth="1"/>
    <col min="25" max="25" width="16.28515625" style="1" customWidth="1"/>
    <col min="26" max="32" width="5.42578125" style="1" customWidth="1"/>
    <col min="33" max="35" width="3.85546875" style="1" customWidth="1"/>
    <col min="36" max="36" width="6.7109375" style="1" bestFit="1" customWidth="1"/>
    <col min="37" max="37" width="5.85546875" style="1" bestFit="1" customWidth="1"/>
    <col min="38" max="38" width="7.28515625" style="1" bestFit="1" customWidth="1"/>
    <col min="39" max="39" width="10.7109375" style="1" bestFit="1" customWidth="1"/>
    <col min="40" max="40" width="5.42578125" style="1" bestFit="1" customWidth="1"/>
    <col min="41" max="16384" width="10.85546875" style="1"/>
  </cols>
  <sheetData>
    <row r="1" spans="2:40" ht="13.5" thickBot="1">
      <c r="C1" s="2"/>
      <c r="D1" s="3"/>
      <c r="E1" s="3"/>
      <c r="F1" s="3"/>
      <c r="G1" s="3"/>
      <c r="H1" s="3"/>
      <c r="I1" s="3"/>
      <c r="J1" s="3"/>
      <c r="K1" s="3"/>
      <c r="L1" s="3"/>
      <c r="M1" s="3"/>
      <c r="N1" s="3"/>
      <c r="O1" s="2"/>
      <c r="Q1" s="2"/>
      <c r="R1" s="2"/>
      <c r="S1" s="2"/>
      <c r="T1" s="2"/>
      <c r="U1" s="2"/>
      <c r="V1" s="2"/>
      <c r="W1" s="2"/>
      <c r="X1" s="2"/>
    </row>
    <row r="2" spans="2:40" ht="20.25" customHeight="1">
      <c r="B2" s="304"/>
      <c r="C2" s="490" t="s">
        <v>202</v>
      </c>
      <c r="D2" s="491"/>
      <c r="E2" s="491"/>
      <c r="F2" s="491"/>
      <c r="G2" s="491"/>
      <c r="H2" s="491"/>
      <c r="I2" s="491"/>
      <c r="J2" s="491"/>
      <c r="K2" s="491"/>
      <c r="L2" s="491"/>
      <c r="M2" s="492"/>
      <c r="N2" s="338"/>
      <c r="O2" s="528" t="s">
        <v>273</v>
      </c>
      <c r="P2" s="529"/>
      <c r="Q2" s="529"/>
      <c r="R2" s="529"/>
      <c r="S2" s="529"/>
      <c r="T2" s="529"/>
      <c r="U2" s="529"/>
      <c r="V2" s="529"/>
      <c r="W2" s="529"/>
      <c r="X2" s="529"/>
      <c r="Y2" s="530"/>
      <c r="Z2" s="545" t="s">
        <v>271</v>
      </c>
      <c r="AA2" s="546"/>
      <c r="AB2" s="546"/>
      <c r="AC2" s="546"/>
      <c r="AD2" s="546"/>
      <c r="AE2" s="546"/>
      <c r="AF2" s="546"/>
      <c r="AG2" s="546"/>
      <c r="AH2" s="546"/>
      <c r="AI2" s="546"/>
      <c r="AJ2" s="546"/>
      <c r="AK2" s="546"/>
      <c r="AL2" s="546"/>
      <c r="AM2" s="546"/>
      <c r="AN2" s="546"/>
    </row>
    <row r="3" spans="2:40" ht="20.25" customHeight="1" thickBot="1">
      <c r="B3" s="304"/>
      <c r="C3" s="493" t="s">
        <v>2</v>
      </c>
      <c r="D3" s="495" t="str">
        <f>INDICE!I4</f>
        <v>2º JARDINERIA Y FLORISTERIA</v>
      </c>
      <c r="E3" s="497" t="s">
        <v>1</v>
      </c>
      <c r="F3" s="499" t="str">
        <f>INDICE!C4</f>
        <v>ESTABLECIMIENTOS DE FLORISTERIA</v>
      </c>
      <c r="G3" s="499"/>
      <c r="H3" s="499"/>
      <c r="I3" s="499"/>
      <c r="J3" s="499"/>
      <c r="K3" s="497" t="s">
        <v>84</v>
      </c>
      <c r="L3" s="497"/>
      <c r="M3" s="509" t="str">
        <f>INDICE!L4</f>
        <v>2019 / 2020</v>
      </c>
      <c r="N3" s="338"/>
      <c r="O3" s="531"/>
      <c r="P3" s="532"/>
      <c r="Q3" s="532"/>
      <c r="R3" s="532"/>
      <c r="S3" s="532"/>
      <c r="T3" s="532"/>
      <c r="U3" s="532"/>
      <c r="V3" s="532"/>
      <c r="W3" s="532"/>
      <c r="X3" s="532"/>
      <c r="Y3" s="533"/>
      <c r="Z3" s="547"/>
      <c r="AA3" s="548"/>
      <c r="AB3" s="548"/>
      <c r="AC3" s="548"/>
      <c r="AD3" s="548"/>
      <c r="AE3" s="548"/>
      <c r="AF3" s="548"/>
      <c r="AG3" s="548"/>
      <c r="AH3" s="548"/>
      <c r="AI3" s="548"/>
      <c r="AJ3" s="548"/>
      <c r="AK3" s="548"/>
      <c r="AL3" s="548"/>
      <c r="AM3" s="548"/>
      <c r="AN3" s="548"/>
    </row>
    <row r="4" spans="2:40" ht="14.25" customHeight="1" thickBot="1">
      <c r="B4" s="304"/>
      <c r="C4" s="494"/>
      <c r="D4" s="496"/>
      <c r="E4" s="498"/>
      <c r="F4" s="500"/>
      <c r="G4" s="500"/>
      <c r="H4" s="500"/>
      <c r="I4" s="500"/>
      <c r="J4" s="500"/>
      <c r="K4" s="498"/>
      <c r="L4" s="498"/>
      <c r="M4" s="510"/>
      <c r="N4" s="339"/>
      <c r="O4" s="534"/>
      <c r="P4" s="535"/>
      <c r="Q4" s="535"/>
      <c r="R4" s="535"/>
      <c r="S4" s="535"/>
      <c r="T4" s="535"/>
      <c r="U4" s="535"/>
      <c r="V4" s="535"/>
      <c r="W4" s="535"/>
      <c r="X4" s="535"/>
      <c r="Y4" s="536"/>
      <c r="Z4" s="540" t="s">
        <v>270</v>
      </c>
      <c r="AA4" s="541"/>
      <c r="AB4" s="541"/>
      <c r="AC4" s="541"/>
      <c r="AD4" s="541"/>
      <c r="AE4" s="541"/>
      <c r="AF4" s="541"/>
      <c r="AG4" s="541"/>
      <c r="AH4" s="541"/>
      <c r="AI4" s="542"/>
      <c r="AJ4" s="543" t="s">
        <v>272</v>
      </c>
      <c r="AK4" s="544"/>
      <c r="AL4" s="544"/>
      <c r="AM4" s="544"/>
      <c r="AN4" s="544"/>
    </row>
    <row r="5" spans="2:40" ht="33" customHeight="1">
      <c r="B5" s="304"/>
      <c r="C5" s="304"/>
      <c r="D5" s="304"/>
      <c r="E5" s="304"/>
      <c r="F5" s="304"/>
      <c r="G5" s="304"/>
      <c r="H5" s="304"/>
      <c r="I5" s="304"/>
      <c r="J5" s="304"/>
      <c r="K5" s="304"/>
      <c r="L5" s="304"/>
      <c r="M5" s="304"/>
      <c r="N5" s="304"/>
      <c r="O5" s="340" t="s">
        <v>57</v>
      </c>
      <c r="P5" s="341" t="s">
        <v>58</v>
      </c>
      <c r="Q5" s="341" t="s">
        <v>59</v>
      </c>
      <c r="R5" s="341" t="s">
        <v>60</v>
      </c>
      <c r="S5" s="341" t="s">
        <v>61</v>
      </c>
      <c r="T5" s="341" t="s">
        <v>62</v>
      </c>
      <c r="U5" s="341" t="s">
        <v>63</v>
      </c>
      <c r="V5" s="341" t="s">
        <v>64</v>
      </c>
      <c r="W5" s="341" t="s">
        <v>65</v>
      </c>
      <c r="X5" s="342" t="s">
        <v>66</v>
      </c>
      <c r="Y5" s="549" t="s">
        <v>215</v>
      </c>
      <c r="Z5" s="343" t="s">
        <v>57</v>
      </c>
      <c r="AA5" s="344" t="s">
        <v>58</v>
      </c>
      <c r="AB5" s="344" t="s">
        <v>59</v>
      </c>
      <c r="AC5" s="344" t="s">
        <v>60</v>
      </c>
      <c r="AD5" s="344" t="s">
        <v>61</v>
      </c>
      <c r="AE5" s="344" t="s">
        <v>62</v>
      </c>
      <c r="AF5" s="344" t="s">
        <v>63</v>
      </c>
      <c r="AG5" s="344" t="s">
        <v>64</v>
      </c>
      <c r="AH5" s="344" t="s">
        <v>65</v>
      </c>
      <c r="AI5" s="345" t="s">
        <v>66</v>
      </c>
      <c r="AJ5" s="343" t="s">
        <v>57</v>
      </c>
      <c r="AK5" s="344" t="s">
        <v>58</v>
      </c>
      <c r="AL5" s="344" t="s">
        <v>59</v>
      </c>
      <c r="AM5" s="344" t="s">
        <v>60</v>
      </c>
      <c r="AN5" s="344" t="s">
        <v>61</v>
      </c>
    </row>
    <row r="6" spans="2:40" ht="17.25" customHeight="1" thickBot="1">
      <c r="B6" s="346"/>
      <c r="C6" s="346"/>
      <c r="D6" s="346"/>
      <c r="E6" s="304"/>
      <c r="F6" s="304"/>
      <c r="G6" s="304"/>
      <c r="H6" s="304"/>
      <c r="I6" s="304"/>
      <c r="J6" s="304"/>
      <c r="K6" s="304"/>
      <c r="L6" s="304"/>
      <c r="O6" s="552" t="s">
        <v>227</v>
      </c>
      <c r="P6" s="553"/>
      <c r="Q6" s="553"/>
      <c r="R6" s="553"/>
      <c r="S6" s="553"/>
      <c r="T6" s="553"/>
      <c r="U6" s="553"/>
      <c r="V6" s="553"/>
      <c r="W6" s="553"/>
      <c r="X6" s="554"/>
      <c r="Y6" s="550"/>
      <c r="Z6" s="537" t="s">
        <v>227</v>
      </c>
      <c r="AA6" s="538"/>
      <c r="AB6" s="538"/>
      <c r="AC6" s="538"/>
      <c r="AD6" s="538"/>
      <c r="AE6" s="538"/>
      <c r="AF6" s="538"/>
      <c r="AG6" s="538"/>
      <c r="AH6" s="538"/>
      <c r="AI6" s="539"/>
      <c r="AJ6" s="537" t="s">
        <v>227</v>
      </c>
      <c r="AK6" s="538"/>
      <c r="AL6" s="538"/>
      <c r="AM6" s="538"/>
      <c r="AN6" s="538"/>
    </row>
    <row r="7" spans="2:40" ht="54" customHeight="1" thickBot="1">
      <c r="B7" s="346"/>
      <c r="C7" s="346"/>
      <c r="D7" s="346"/>
      <c r="E7" s="501" t="s">
        <v>209</v>
      </c>
      <c r="F7" s="502"/>
      <c r="G7" s="501" t="s">
        <v>69</v>
      </c>
      <c r="H7" s="514"/>
      <c r="I7" s="515" t="s">
        <v>68</v>
      </c>
      <c r="J7" s="520"/>
      <c r="K7" s="515" t="s">
        <v>67</v>
      </c>
      <c r="L7" s="520"/>
      <c r="M7" s="515" t="s">
        <v>4</v>
      </c>
      <c r="N7" s="516"/>
      <c r="O7" s="428" t="str">
        <f>CONCATENATE('RA1'!AQ80,'RA1'!AQ84,'RA1'!AR80,'RA1'!AR84,'RA1'!AS80,'RA1'!AS84,'RA1'!AT80,'RA1'!AT84,'RA1'!AU80,'RA1'!AU84,'RA1'!AV80,'RA1'!AV84,'RA1'!AW80,'RA1'!AW84,'RA1'!AX80,'RA1'!AX84,'RA1'!AY80,'RA1'!AY84,'RA1'!AZ80,'RA1'!AZ84,'RA1'!BA80,'RA1'!BA84,'RA1'!BB80,'RA1'!BB84,'RA1'!BC80,'RA1'!BC84,'RA1'!BD80,'RA1'!BD84,'RA1'!BE80,'RA1'!BE84,'RA1'!BF80,'RA1'!BF84,'RA1'!BG80,'RA1'!BG84,'RA1'!BH80,'RA1'!BH84,'RA1'!BI80,'RA1'!BI84,'RA1'!BJ80,'RA1'!BJ84)</f>
        <v>1.</v>
      </c>
      <c r="P7" s="429" t="str">
        <f>CONCATENATE('RA2'!AQ80,'RA2'!AQ84,'RA2'!AR80,'RA2'!AR84,'RA2'!AS80,'RA2'!AS84,'RA2'!AT80,'RA2'!AT84,'RA2'!AU80,'RA2'!AU84,'RA2'!AV80,'RA2'!AV84,'RA2'!AW80,'RA2'!AW84,'RA2'!AX80,'RA2'!AX84,'RA2'!AY80,'RA2'!AY84,'RA2'!AZ80,'RA2'!AZ84,'RA2'!BA80,'RA2'!BA84,'RA2'!BB80,'RA2'!BB84,'RA2'!BC80,'RA2'!BC84,'RA2'!BD80,'RA2'!BD84,'RA2'!BE80,'RA2'!BE84,'RA2'!BF80,'RA2'!BF84,'RA2'!BG80,'RA2'!BG84,'RA2'!BH80,'RA2'!BH84,'RA2'!BI80,'RA2'!BI84,'RA2'!BJ80,'RA2'!BJ84)</f>
        <v>2.</v>
      </c>
      <c r="Q7" s="429" t="str">
        <f>CONCATENATE('RA3'!AQ80,'RA3'!AQ84,'RA3'!AR80,'RA3'!AR84,'RA3'!AS80,'RA3'!AS84,'RA3'!AT80,'RA3'!AT84,'RA3'!AU80,'RA3'!AU84,'RA3'!AV80,'RA3'!AV84,'RA3'!AW80,'RA3'!AW84,'RA3'!AX80,'RA3'!AX84,'RA3'!AY80,'RA3'!AY84,'RA3'!AZ80,'RA3'!AZ84,'RA3'!BA80,'RA3'!BA84,'RA3'!BB80,'RA3'!BB84,'RA3'!BC80,'RA3'!BC84,'RA3'!BD80,'RA3'!BD84,'RA3'!BE80,'RA3'!BE84,'RA3'!BF80,'RA3'!BF84,'RA3'!BG80,'RA3'!BG84,'RA3'!BH80,'RA3'!BH84,'RA3'!BI80,'RA3'!BI84,'RA3'!BJ80,'RA3'!BJ84)</f>
        <v>3.</v>
      </c>
      <c r="R7" s="429" t="str">
        <f>CONCATENATE('RA4'!AQ80,'RA4'!AQ84,'RA4'!AR80,'RA4'!AR84,'RA4'!AS80,'RA4'!AS84,'RA4'!AT80,'RA4'!AT84,'RA4'!AU80,'RA4'!AU84,'RA4'!AV80,'RA4'!AV84,'RA4'!AW80,'RA4'!AW84,'RA4'!AX80,'RA4'!AX84,'RA4'!AY80,'RA4'!AY84,'RA4'!AZ80,'RA4'!AZ84,'RA4'!BA80,'RA4'!BA84,'RA4'!BB80,'RA4'!BB84,'RA4'!BC80,'RA4'!BC84,'RA4'!BD80,'RA4'!BD84,'RA4'!BE80,'RA4'!BE84,'RA4'!BF80,'RA4'!BF84,'RA4'!BG80,'RA4'!BG84,'RA4'!BH80,'RA4'!BH84,'RA4'!BI80,'RA4'!BI84,'RA4'!BJ80,'RA4'!BJ84)</f>
        <v>4.</v>
      </c>
      <c r="S7" s="429" t="str">
        <f>CONCATENATE('RA5'!AQ80,'RA5'!AQ84,'RA5'!AR80,'RA5'!AR84,'RA5'!AS80,'RA5'!AS84,'RA5'!AT80,'RA5'!AT84,'RA5'!AU80,'RA5'!AU84,'RA5'!AV80,'RA5'!AV84,'RA5'!AW80,'RA5'!AW84,'RA5'!AX80,'RA5'!AX84,'RA5'!AY80,'RA5'!AY84,'RA5'!AZ80,'RA5'!AZ84,'RA5'!BA80,'RA5'!BA84,'RA5'!BB80,'RA5'!BB84,'RA5'!BC80,'RA5'!BC84,'RA5'!BD80,'RA5'!BD84,'RA5'!BE80,'RA5'!BE84,'RA5'!BF80,'RA5'!BF84,'RA5'!BG80,'RA5'!BG84,'RA5'!BH80,'RA5'!BH84,'RA5'!BI80,'RA5'!BI84,'RA5'!BJ80,'RA5'!BJ84)</f>
        <v>5.</v>
      </c>
      <c r="T7" s="429" t="str">
        <f>CONCATENATE('RA6'!AQ80,'RA6'!AQ84,'RA6'!AR80,'RA6'!AR84,'RA6'!AS80,'RA6'!AS84,'RA6'!AT80,'RA6'!AT84,'RA6'!AU80,'RA6'!AU84,'RA6'!AV80,'RA6'!AV84,'RA6'!AW80,'RA6'!AW84,'RA6'!AX80,'RA6'!AX84,'RA6'!AY80,'RA6'!AY84,'RA6'!AZ80,'RA6'!AZ84,'RA6'!BA80,'RA6'!BA84,'RA6'!BB80,'RA6'!BB84,'RA6'!BC80,'RA6'!BC84,'RA6'!BD80,'RA6'!BD84,'RA6'!BE80,'RA6'!BE84,'RA6'!BF80,'RA6'!BF84,'RA6'!BG80,'RA6'!BG84,'RA6'!BH80,'RA6'!BH84,'RA6'!BI80,'RA6'!BI84,'RA6'!BJ80,'RA6'!BJ84)</f>
        <v/>
      </c>
      <c r="U7" s="429" t="str">
        <f>CONCATENATE('RA7'!AQ80,'RA7'!AQ84,'RA7'!AR80,'RA7'!AR84,'RA7'!AS80,'RA7'!AS84,'RA7'!AT80,'RA7'!AT84,'RA7'!AU80,'RA7'!AU84,'RA7'!AV80,'RA7'!AV84,'RA7'!AW80,'RA7'!AW84,'RA7'!AX80,'RA7'!AX84,'RA7'!AY80,'RA7'!AY84,'RA7'!AZ80,'RA7'!AZ84,'RA7'!BA80,'RA7'!BA84,'RA7'!BB80,'RA7'!BB84,'RA7'!BC80,'RA7'!BC84,'RA7'!BD80,'RA7'!BD84,'RA7'!BE80,'RA7'!BE84,'RA7'!BF80,'RA7'!BF84,'RA7'!BG80,'RA7'!BG84,'RA7'!BH80,'RA7'!BH84,'RA7'!BI80,'RA7'!BI84,'RA7'!BJ80,'RA7'!BJ84)</f>
        <v/>
      </c>
      <c r="V7" s="429" t="str">
        <f>CONCATENATE('RA8'!AQ80,'RA8'!AQ84,'RA8'!AR80,'RA8'!AR84,'RA8'!AS80,'RA8'!AS84,'RA8'!AT80,'RA8'!AT84,'RA8'!AU80,'RA8'!AU84,'RA8'!AV80,'RA8'!AV84,'RA8'!AW80,'RA8'!AW84,'RA8'!AX80,'RA8'!AX84,'RA8'!AY80,'RA8'!AY84,'RA8'!AZ80,'RA8'!AZ84,'RA8'!BA80,'RA8'!BA84,'RA8'!BB80,'RA8'!BB84,'RA8'!BC80,'RA8'!BC84,'RA8'!BD80,'RA8'!BD84,'RA8'!BE80,'RA8'!BE84,'RA8'!BF80,'RA8'!BF84,'RA8'!BG80,'RA8'!BG84,'RA8'!BH80,'RA8'!BH84,'RA8'!BI80,'RA8'!BI84,'RA8'!BJ80,'RA8'!BJ84)</f>
        <v/>
      </c>
      <c r="W7" s="429" t="str">
        <f>CONCATENATE('RA9'!AQ80,'RA9'!AQ84,'RA9'!AR80,'RA9'!AR84,'RA9'!AS80,'RA9'!AS84,'RA9'!AT80,'RA9'!AT84,'RA9'!AU80,'RA9'!AU84,'RA9'!AV80,'RA9'!AV84,'RA9'!AW80,'RA9'!AW84,'RA9'!AX80,'RA9'!AX84,'RA9'!AY80,'RA9'!AY84,'RA9'!AZ80,'RA9'!AZ84,'RA9'!BA80,'RA9'!BA84,'RA9'!BB80,'RA9'!BB84,'RA9'!BC80,'RA9'!BC84,'RA9'!BD80,'RA9'!BD84,'RA9'!BE80,'RA9'!BE84,'RA9'!BF80,'RA9'!BF84,'RA9'!BG80,'RA9'!BG84,'RA9'!BH80,'RA9'!BH84,'RA9'!BI80,'RA9'!BI84,'RA9'!BJ80,'RA9'!BJ84)</f>
        <v/>
      </c>
      <c r="X7" s="430" t="str">
        <f>CONCATENATE('RA10'!AQ80,'RA10'!AQ84,'RA10'!AR80,'RA10'!AR84,'RA10'!AS80,'RA10'!AS84,'RA10'!AT80,'RA10'!AT84,'RA10'!AU80,'RA10'!AU84,'RA10'!AV80,'RA10'!AV84,'RA10'!AW80,'RA10'!AW84,'RA10'!AX80,'RA10'!AX84,'RA10'!AY80,'RA10'!AY84,'RA10'!AZ80,'RA10'!AZ84,'RA10'!BA80,'RA10'!BA84,'RA10'!BB80,'RA10'!BB84,'RA10'!BC80,'RA10'!BC84,'RA10'!BD80,'RA10'!BD84,'RA10'!BE80,'RA10'!BE84,'RA10'!BF80,'RA10'!BF84,'RA10'!BG80,'RA10'!BG84,'RA10'!BH80,'RA10'!BH84,'RA10'!BI80,'RA10'!BI84,'RA10'!BJ80,'RA10'!BJ84)</f>
        <v/>
      </c>
      <c r="Y7" s="551"/>
      <c r="Z7" s="347" t="s">
        <v>243</v>
      </c>
      <c r="AA7" s="348" t="s">
        <v>248</v>
      </c>
      <c r="AB7" s="348" t="s">
        <v>249</v>
      </c>
      <c r="AC7" s="348" t="s">
        <v>244</v>
      </c>
      <c r="AD7" s="348" t="s">
        <v>242</v>
      </c>
      <c r="AE7" s="348" t="s">
        <v>241</v>
      </c>
      <c r="AF7" s="348" t="s">
        <v>240</v>
      </c>
      <c r="AG7" s="348"/>
      <c r="AH7" s="348"/>
      <c r="AI7" s="349"/>
      <c r="AJ7" s="347" t="s">
        <v>240</v>
      </c>
      <c r="AK7" s="348" t="s">
        <v>241</v>
      </c>
      <c r="AL7" s="348" t="s">
        <v>242</v>
      </c>
      <c r="AM7" s="348" t="s">
        <v>243</v>
      </c>
      <c r="AN7" s="348" t="s">
        <v>248</v>
      </c>
    </row>
    <row r="8" spans="2:40" s="5" customFormat="1" ht="15" customHeight="1" thickBot="1">
      <c r="B8" s="346"/>
      <c r="C8" s="346"/>
      <c r="D8" s="346"/>
      <c r="E8" s="511" t="s">
        <v>206</v>
      </c>
      <c r="F8" s="517">
        <f>SUM(O12:X12)</f>
        <v>0.1</v>
      </c>
      <c r="G8" s="511" t="s">
        <v>206</v>
      </c>
      <c r="H8" s="517">
        <f>SUM(O11:X11)</f>
        <v>0.30000000000000004</v>
      </c>
      <c r="I8" s="511" t="s">
        <v>206</v>
      </c>
      <c r="J8" s="350"/>
      <c r="K8" s="511" t="s">
        <v>206</v>
      </c>
      <c r="L8" s="351"/>
      <c r="M8" s="511" t="s">
        <v>206</v>
      </c>
      <c r="N8" s="352">
        <f>SUM(O8:X8)</f>
        <v>0.4</v>
      </c>
      <c r="O8" s="206">
        <v>0.1</v>
      </c>
      <c r="P8" s="237">
        <v>0.1</v>
      </c>
      <c r="Q8" s="238">
        <v>0.1</v>
      </c>
      <c r="R8" s="238"/>
      <c r="S8" s="238">
        <v>0.1</v>
      </c>
      <c r="T8" s="238"/>
      <c r="U8" s="238"/>
      <c r="V8" s="238"/>
      <c r="W8" s="238"/>
      <c r="X8" s="240"/>
      <c r="Y8" s="353" t="s">
        <v>205</v>
      </c>
      <c r="Z8" s="354"/>
      <c r="AA8" s="355"/>
      <c r="AB8" s="356"/>
      <c r="AC8" s="356"/>
      <c r="AD8" s="356"/>
      <c r="AE8" s="356"/>
      <c r="AF8" s="356"/>
      <c r="AG8" s="356"/>
      <c r="AH8" s="356"/>
      <c r="AI8" s="357"/>
      <c r="AJ8" s="354">
        <v>0.1</v>
      </c>
      <c r="AK8" s="355">
        <v>0.1</v>
      </c>
      <c r="AL8" s="356">
        <v>0.1</v>
      </c>
      <c r="AM8" s="356"/>
      <c r="AN8" s="356">
        <v>0.1</v>
      </c>
    </row>
    <row r="9" spans="2:40" s="5" customFormat="1" ht="15" customHeight="1" thickBot="1">
      <c r="B9" s="346"/>
      <c r="C9" s="346"/>
      <c r="D9" s="346"/>
      <c r="E9" s="512"/>
      <c r="F9" s="518"/>
      <c r="G9" s="512"/>
      <c r="H9" s="518"/>
      <c r="I9" s="512"/>
      <c r="J9" s="350"/>
      <c r="K9" s="512"/>
      <c r="L9" s="352">
        <f>SUM(O9:X9)</f>
        <v>0.2</v>
      </c>
      <c r="M9" s="512"/>
      <c r="N9" s="358"/>
      <c r="O9" s="206"/>
      <c r="P9" s="237"/>
      <c r="Q9" s="238"/>
      <c r="R9" s="238">
        <v>0.1</v>
      </c>
      <c r="S9" s="238">
        <v>0.1</v>
      </c>
      <c r="T9" s="238"/>
      <c r="U9" s="238"/>
      <c r="V9" s="238"/>
      <c r="W9" s="238"/>
      <c r="X9" s="240"/>
      <c r="Y9" s="353" t="s">
        <v>203</v>
      </c>
      <c r="Z9" s="354"/>
      <c r="AA9" s="355"/>
      <c r="AB9" s="356"/>
      <c r="AC9" s="356"/>
      <c r="AD9" s="356"/>
      <c r="AE9" s="356"/>
      <c r="AF9" s="356"/>
      <c r="AG9" s="356"/>
      <c r="AH9" s="356"/>
      <c r="AI9" s="357"/>
      <c r="AJ9" s="354"/>
      <c r="AK9" s="355"/>
      <c r="AL9" s="356"/>
      <c r="AM9" s="356">
        <v>0.1</v>
      </c>
      <c r="AN9" s="356">
        <v>0.1</v>
      </c>
    </row>
    <row r="10" spans="2:40" s="5" customFormat="1" ht="15" customHeight="1" thickBot="1">
      <c r="B10" s="359"/>
      <c r="C10" s="359"/>
      <c r="D10" s="359"/>
      <c r="E10" s="513"/>
      <c r="F10" s="519"/>
      <c r="G10" s="513"/>
      <c r="H10" s="519"/>
      <c r="I10" s="513"/>
      <c r="J10" s="352">
        <f>SUM(O10:X10)</f>
        <v>0</v>
      </c>
      <c r="K10" s="513"/>
      <c r="L10" s="360"/>
      <c r="M10" s="513"/>
      <c r="N10" s="358"/>
      <c r="O10" s="206"/>
      <c r="P10" s="237"/>
      <c r="Q10" s="239"/>
      <c r="R10" s="239"/>
      <c r="S10" s="239"/>
      <c r="T10" s="239"/>
      <c r="U10" s="239"/>
      <c r="V10" s="239"/>
      <c r="W10" s="239"/>
      <c r="X10" s="241"/>
      <c r="Y10" s="361" t="s">
        <v>204</v>
      </c>
      <c r="Z10" s="354"/>
      <c r="AA10" s="355"/>
      <c r="AB10" s="362"/>
      <c r="AC10" s="362"/>
      <c r="AD10" s="362"/>
      <c r="AE10" s="362"/>
      <c r="AF10" s="362"/>
      <c r="AG10" s="362"/>
      <c r="AH10" s="362"/>
      <c r="AI10" s="363"/>
      <c r="AJ10" s="354"/>
      <c r="AK10" s="355"/>
      <c r="AL10" s="362"/>
      <c r="AM10" s="362"/>
      <c r="AN10" s="362"/>
    </row>
    <row r="11" spans="2:40" s="5" customFormat="1" ht="26.25" customHeight="1" thickBot="1">
      <c r="B11" s="522" t="s">
        <v>3</v>
      </c>
      <c r="C11" s="523"/>
      <c r="D11" s="523"/>
      <c r="E11" s="524" t="s">
        <v>208</v>
      </c>
      <c r="F11" s="419" t="s">
        <v>207</v>
      </c>
      <c r="G11" s="524" t="s">
        <v>208</v>
      </c>
      <c r="H11" s="419" t="s">
        <v>207</v>
      </c>
      <c r="I11" s="524" t="s">
        <v>208</v>
      </c>
      <c r="J11" s="419" t="s">
        <v>207</v>
      </c>
      <c r="K11" s="524" t="s">
        <v>208</v>
      </c>
      <c r="L11" s="419" t="s">
        <v>207</v>
      </c>
      <c r="M11" s="524" t="s">
        <v>208</v>
      </c>
      <c r="N11" s="419" t="s">
        <v>207</v>
      </c>
      <c r="O11" s="206">
        <v>0.05</v>
      </c>
      <c r="P11" s="237">
        <v>0.1</v>
      </c>
      <c r="Q11" s="238">
        <v>0.15</v>
      </c>
      <c r="R11" s="238"/>
      <c r="S11" s="238"/>
      <c r="T11" s="207"/>
      <c r="U11" s="207"/>
      <c r="V11" s="207"/>
      <c r="W11" s="207"/>
      <c r="X11" s="242"/>
      <c r="Y11" s="361" t="s">
        <v>213</v>
      </c>
      <c r="Z11" s="354"/>
      <c r="AA11" s="355"/>
      <c r="AB11" s="356"/>
      <c r="AC11" s="356"/>
      <c r="AD11" s="356"/>
      <c r="AE11" s="364"/>
      <c r="AF11" s="364"/>
      <c r="AG11" s="364"/>
      <c r="AH11" s="364"/>
      <c r="AI11" s="365"/>
      <c r="AJ11" s="354">
        <v>0.05</v>
      </c>
      <c r="AK11" s="355">
        <v>0.1</v>
      </c>
      <c r="AL11" s="356">
        <v>0.15</v>
      </c>
      <c r="AM11" s="356" t="s">
        <v>351</v>
      </c>
      <c r="AN11" s="356" t="s">
        <v>351</v>
      </c>
    </row>
    <row r="12" spans="2:40" s="8" customFormat="1" ht="13.5" thickBot="1">
      <c r="B12" s="366" t="str">
        <f>alumnos!B3</f>
        <v>nº</v>
      </c>
      <c r="C12" s="367" t="str">
        <f>alumnos!C3</f>
        <v>Apellidos</v>
      </c>
      <c r="D12" s="368" t="str">
        <f>alumnos!D3</f>
        <v>Nombre</v>
      </c>
      <c r="E12" s="525"/>
      <c r="F12" s="427">
        <v>1</v>
      </c>
      <c r="G12" s="525"/>
      <c r="H12" s="427">
        <v>1</v>
      </c>
      <c r="I12" s="525"/>
      <c r="J12" s="427">
        <v>1</v>
      </c>
      <c r="K12" s="525"/>
      <c r="L12" s="427">
        <v>1</v>
      </c>
      <c r="M12" s="525"/>
      <c r="N12" s="427">
        <v>1</v>
      </c>
      <c r="O12" s="206"/>
      <c r="P12" s="237"/>
      <c r="Q12" s="238"/>
      <c r="R12" s="238">
        <v>0.05</v>
      </c>
      <c r="S12" s="238">
        <v>0.05</v>
      </c>
      <c r="T12" s="207"/>
      <c r="U12" s="207"/>
      <c r="V12" s="207"/>
      <c r="W12" s="207"/>
      <c r="X12" s="242"/>
      <c r="Y12" s="361" t="s">
        <v>214</v>
      </c>
      <c r="Z12" s="354"/>
      <c r="AA12" s="355"/>
      <c r="AB12" s="356"/>
      <c r="AC12" s="356"/>
      <c r="AD12" s="356"/>
      <c r="AE12" s="364"/>
      <c r="AF12" s="364"/>
      <c r="AG12" s="364"/>
      <c r="AH12" s="364"/>
      <c r="AI12" s="365"/>
      <c r="AJ12" s="354">
        <v>0</v>
      </c>
      <c r="AK12" s="355" t="s">
        <v>351</v>
      </c>
      <c r="AL12" s="356" t="s">
        <v>351</v>
      </c>
      <c r="AM12" s="356">
        <v>0.05</v>
      </c>
      <c r="AN12" s="356">
        <v>0.05</v>
      </c>
    </row>
    <row r="13" spans="2:40" s="8" customFormat="1" ht="13.5" thickBot="1">
      <c r="B13" s="506" t="s">
        <v>217</v>
      </c>
      <c r="C13" s="507"/>
      <c r="D13" s="508"/>
      <c r="E13" s="526"/>
      <c r="F13" s="423">
        <f t="shared" ref="F13:F49" si="0">IFERROR((O13*$O$12+P13*$P$12+Q13*$Q$12+R13*$R$12+S13*$S$12+T13*$T$12+U13*$U$12+V13*$V$12+W13*$W$12+X13*$X$12)/$F$8*$F$12,"")</f>
        <v>0</v>
      </c>
      <c r="G13" s="526"/>
      <c r="H13" s="423">
        <f t="shared" ref="H13:H49" si="1">IFERROR((O13*$O$11+P13*$P$11+Q13*$Q$11+R13*$R$11+S13*$S$11+T13*$T$11+U13*$U$11+V13*$V$11+W13*$W$11+X13*$X$11)/$H$8*$H$12,"")</f>
        <v>0</v>
      </c>
      <c r="I13" s="526"/>
      <c r="J13" s="423" t="str">
        <f t="shared" ref="J13:J49" si="2">IFERROR((O13*$O$10+P13*$P$10+Q13*$Q$10+R13*$R$10+S13*$S$10+T13*$T$10+U13*$U$10+V13*$V$10+W13*$W$10+X13*$X$10)/$J$10*$J$12,"")</f>
        <v/>
      </c>
      <c r="K13" s="526"/>
      <c r="L13" s="423">
        <f t="shared" ref="L13:L49" si="3">IFERROR((O13*$O$9+P13*$P$9+Q13*$Q$9+R13*$R$9+S13*$S$9+T13*$T$9+U13*$U$9+V13*$V$9+W13*$W$9+X13*$X$9)/$L$9*$L$12,"")</f>
        <v>0</v>
      </c>
      <c r="M13" s="526"/>
      <c r="N13" s="423">
        <f t="shared" ref="N13:N49" si="4">IFERROR((O13*$O$8+P13*$P$8+Q13*$Q$8+R13*$R$8+S13*$S$8+T13*$T$8+U13*$U$8+V13*$V$8+W13*$W$8+X13*$X$8)/$N$8*N$12,"")</f>
        <v>0</v>
      </c>
      <c r="O13" s="369">
        <f>'RA1'!G11</f>
        <v>0</v>
      </c>
      <c r="P13" s="370">
        <f>'RA2'!G11</f>
        <v>0</v>
      </c>
      <c r="Q13" s="370">
        <f>'RA3'!G11</f>
        <v>0</v>
      </c>
      <c r="R13" s="370">
        <f>'RA4'!G11</f>
        <v>0</v>
      </c>
      <c r="S13" s="370">
        <f>'RA5'!G11</f>
        <v>0</v>
      </c>
      <c r="T13" s="370">
        <f>'RA6'!G11</f>
        <v>0</v>
      </c>
      <c r="U13" s="370">
        <f>'RA7'!G11</f>
        <v>0</v>
      </c>
      <c r="V13" s="370">
        <f>'RA8'!G11</f>
        <v>0</v>
      </c>
      <c r="W13" s="370">
        <f>'RA9'!G11</f>
        <v>0</v>
      </c>
      <c r="X13" s="371">
        <f>'RA10'!G11</f>
        <v>0</v>
      </c>
      <c r="Y13" s="372"/>
      <c r="Z13" s="304"/>
      <c r="AA13" s="373"/>
      <c r="AB13" s="373"/>
      <c r="AC13" s="373"/>
      <c r="AD13" s="373"/>
      <c r="AE13" s="373"/>
      <c r="AF13" s="373"/>
      <c r="AG13" s="373"/>
      <c r="AH13" s="373"/>
      <c r="AI13" s="373"/>
      <c r="AJ13" s="373"/>
      <c r="AK13" s="373"/>
      <c r="AL13" s="373"/>
      <c r="AM13" s="373"/>
      <c r="AN13" s="373"/>
    </row>
    <row r="14" spans="2:40" ht="15">
      <c r="B14" s="374">
        <f>alumnos!B4</f>
        <v>1</v>
      </c>
      <c r="C14" s="375" t="str">
        <f>alumnos!C4</f>
        <v>Alayón Cabrera, Elisabet</v>
      </c>
      <c r="D14" s="376" t="str">
        <f>alumnos!D4</f>
        <v xml:space="preserve"> </v>
      </c>
      <c r="E14" s="420"/>
      <c r="F14" s="424">
        <f t="shared" si="0"/>
        <v>0</v>
      </c>
      <c r="G14" s="249"/>
      <c r="H14" s="424">
        <f t="shared" si="1"/>
        <v>0</v>
      </c>
      <c r="I14" s="249"/>
      <c r="J14" s="424" t="str">
        <f t="shared" si="2"/>
        <v/>
      </c>
      <c r="K14" s="249"/>
      <c r="L14" s="424">
        <f t="shared" si="3"/>
        <v>0</v>
      </c>
      <c r="M14" s="249"/>
      <c r="N14" s="424">
        <f t="shared" si="4"/>
        <v>0</v>
      </c>
      <c r="O14" s="377">
        <f>'RA1'!G12</f>
        <v>0</v>
      </c>
      <c r="P14" s="378">
        <f>'RA2'!G12</f>
        <v>0</v>
      </c>
      <c r="Q14" s="378">
        <f>'RA3'!G12</f>
        <v>0</v>
      </c>
      <c r="R14" s="378">
        <f>'RA4'!G12</f>
        <v>0</v>
      </c>
      <c r="S14" s="378">
        <f>'RA5'!G12</f>
        <v>0</v>
      </c>
      <c r="T14" s="378">
        <f>'RA6'!G12</f>
        <v>0</v>
      </c>
      <c r="U14" s="378">
        <f>'RA7'!G12</f>
        <v>0</v>
      </c>
      <c r="V14" s="378">
        <f>'RA8'!G12</f>
        <v>0</v>
      </c>
      <c r="W14" s="378">
        <f>'RA9'!G12</f>
        <v>0</v>
      </c>
      <c r="X14" s="379">
        <f>'RA10'!G12</f>
        <v>0</v>
      </c>
      <c r="Y14" s="372"/>
      <c r="AA14" s="304"/>
      <c r="AB14" s="304"/>
      <c r="AC14" s="304"/>
      <c r="AD14" s="304"/>
      <c r="AE14" s="304"/>
      <c r="AF14" s="304"/>
      <c r="AG14" s="304"/>
      <c r="AH14" s="304"/>
      <c r="AI14" s="304"/>
      <c r="AJ14" s="304"/>
      <c r="AK14" s="304"/>
      <c r="AL14" s="304"/>
      <c r="AM14" s="304"/>
      <c r="AN14" s="304"/>
    </row>
    <row r="15" spans="2:40" ht="15">
      <c r="B15" s="380">
        <f>alumnos!B5</f>
        <v>2</v>
      </c>
      <c r="C15" s="381" t="str">
        <f>alumnos!C5</f>
        <v>Belizón Domínguez, Alejandro</v>
      </c>
      <c r="D15" s="382" t="str">
        <f>alumnos!D5</f>
        <v xml:space="preserve"> </v>
      </c>
      <c r="E15" s="421"/>
      <c r="F15" s="425">
        <f t="shared" si="0"/>
        <v>0</v>
      </c>
      <c r="G15" s="250"/>
      <c r="H15" s="425">
        <f t="shared" si="1"/>
        <v>0</v>
      </c>
      <c r="I15" s="250"/>
      <c r="J15" s="425" t="str">
        <f t="shared" si="2"/>
        <v/>
      </c>
      <c r="K15" s="250"/>
      <c r="L15" s="425">
        <f t="shared" si="3"/>
        <v>0</v>
      </c>
      <c r="M15" s="250"/>
      <c r="N15" s="425">
        <f t="shared" si="4"/>
        <v>0</v>
      </c>
      <c r="O15" s="383">
        <f>'RA1'!G13</f>
        <v>0</v>
      </c>
      <c r="P15" s="384">
        <f>'RA2'!G13</f>
        <v>0</v>
      </c>
      <c r="Q15" s="384">
        <f>'RA3'!G13</f>
        <v>0</v>
      </c>
      <c r="R15" s="384">
        <f>'RA4'!G13</f>
        <v>0</v>
      </c>
      <c r="S15" s="384">
        <f>'RA5'!G13</f>
        <v>0</v>
      </c>
      <c r="T15" s="384">
        <f>'RA6'!G13</f>
        <v>0</v>
      </c>
      <c r="U15" s="384">
        <f>'RA7'!G13</f>
        <v>0</v>
      </c>
      <c r="V15" s="384">
        <f>'RA8'!G13</f>
        <v>0</v>
      </c>
      <c r="W15" s="384">
        <f>'RA9'!G13</f>
        <v>0</v>
      </c>
      <c r="X15" s="385">
        <f>'RA10'!G13</f>
        <v>0</v>
      </c>
      <c r="Y15" s="372"/>
      <c r="Z15" s="527" t="s">
        <v>279</v>
      </c>
      <c r="AA15" s="527"/>
      <c r="AB15" s="431" t="s">
        <v>278</v>
      </c>
      <c r="AC15" s="304"/>
      <c r="AD15" s="304"/>
      <c r="AE15" s="304"/>
      <c r="AF15" s="304"/>
      <c r="AG15" s="304"/>
      <c r="AH15" s="304"/>
      <c r="AI15" s="304"/>
      <c r="AJ15" s="304"/>
      <c r="AK15" s="304"/>
      <c r="AL15" s="304"/>
      <c r="AM15" s="304"/>
      <c r="AN15" s="304"/>
    </row>
    <row r="16" spans="2:40" ht="15">
      <c r="B16" s="386">
        <f>alumnos!B6</f>
        <v>3</v>
      </c>
      <c r="C16" s="381" t="str">
        <f>alumnos!C6</f>
        <v>Colado de la Cruz, Diego</v>
      </c>
      <c r="D16" s="382" t="str">
        <f>alumnos!D6</f>
        <v xml:space="preserve"> </v>
      </c>
      <c r="E16" s="421"/>
      <c r="F16" s="425">
        <f t="shared" si="0"/>
        <v>0</v>
      </c>
      <c r="G16" s="250"/>
      <c r="H16" s="425">
        <f t="shared" si="1"/>
        <v>0</v>
      </c>
      <c r="I16" s="250"/>
      <c r="J16" s="425" t="str">
        <f t="shared" si="2"/>
        <v/>
      </c>
      <c r="K16" s="250"/>
      <c r="L16" s="425">
        <f t="shared" si="3"/>
        <v>0</v>
      </c>
      <c r="M16" s="250"/>
      <c r="N16" s="425">
        <f t="shared" si="4"/>
        <v>0</v>
      </c>
      <c r="O16" s="383">
        <f>'RA1'!G14</f>
        <v>0</v>
      </c>
      <c r="P16" s="384">
        <f>'RA2'!G14</f>
        <v>0</v>
      </c>
      <c r="Q16" s="384">
        <f>'RA3'!G14</f>
        <v>0</v>
      </c>
      <c r="R16" s="384">
        <f>'RA4'!G14</f>
        <v>0</v>
      </c>
      <c r="S16" s="384">
        <f>'RA5'!G14</f>
        <v>0</v>
      </c>
      <c r="T16" s="384">
        <f>'RA6'!G14</f>
        <v>0</v>
      </c>
      <c r="U16" s="384">
        <f>'RA7'!G14</f>
        <v>0</v>
      </c>
      <c r="V16" s="384">
        <f>'RA8'!G14</f>
        <v>0</v>
      </c>
      <c r="W16" s="384">
        <f>'RA9'!G14</f>
        <v>0</v>
      </c>
      <c r="X16" s="385">
        <f>'RA10'!G14</f>
        <v>0</v>
      </c>
      <c r="Y16" s="372"/>
      <c r="AA16" s="304"/>
      <c r="AB16" s="304"/>
      <c r="AC16" s="304"/>
      <c r="AD16" s="304"/>
      <c r="AE16" s="304"/>
      <c r="AF16" s="304"/>
      <c r="AG16" s="304"/>
      <c r="AH16" s="304"/>
      <c r="AI16" s="304"/>
      <c r="AJ16" s="304"/>
      <c r="AK16" s="304"/>
      <c r="AL16" s="304"/>
      <c r="AM16" s="304"/>
      <c r="AN16" s="304"/>
    </row>
    <row r="17" spans="2:40" ht="15">
      <c r="B17" s="380">
        <f>alumnos!B7</f>
        <v>4</v>
      </c>
      <c r="C17" s="381" t="str">
        <f>alumnos!C7</f>
        <v>Corral Olivares, José</v>
      </c>
      <c r="D17" s="382" t="str">
        <f>alumnos!D7</f>
        <v xml:space="preserve"> </v>
      </c>
      <c r="E17" s="421"/>
      <c r="F17" s="425">
        <f t="shared" si="0"/>
        <v>0</v>
      </c>
      <c r="G17" s="250"/>
      <c r="H17" s="425">
        <f t="shared" si="1"/>
        <v>0</v>
      </c>
      <c r="I17" s="250"/>
      <c r="J17" s="425" t="str">
        <f t="shared" si="2"/>
        <v/>
      </c>
      <c r="K17" s="250"/>
      <c r="L17" s="425">
        <f t="shared" si="3"/>
        <v>0</v>
      </c>
      <c r="M17" s="250"/>
      <c r="N17" s="425">
        <f t="shared" si="4"/>
        <v>0</v>
      </c>
      <c r="O17" s="383">
        <f>'RA1'!G15</f>
        <v>0</v>
      </c>
      <c r="P17" s="384">
        <f>'RA2'!G15</f>
        <v>0</v>
      </c>
      <c r="Q17" s="384">
        <f>'RA3'!G15</f>
        <v>0</v>
      </c>
      <c r="R17" s="384">
        <f>'RA4'!G15</f>
        <v>0</v>
      </c>
      <c r="S17" s="384">
        <f>'RA5'!G15</f>
        <v>0</v>
      </c>
      <c r="T17" s="384">
        <f>'RA6'!G15</f>
        <v>0</v>
      </c>
      <c r="U17" s="384">
        <f>'RA7'!G15</f>
        <v>0</v>
      </c>
      <c r="V17" s="384">
        <f>'RA8'!G15</f>
        <v>0</v>
      </c>
      <c r="W17" s="384">
        <f>'RA9'!G15</f>
        <v>0</v>
      </c>
      <c r="X17" s="385">
        <f>'RA10'!G15</f>
        <v>0</v>
      </c>
      <c r="Y17" s="372"/>
      <c r="AA17" s="304"/>
      <c r="AB17" s="304"/>
      <c r="AC17" s="304"/>
      <c r="AD17" s="304"/>
      <c r="AE17" s="304"/>
      <c r="AF17" s="304"/>
      <c r="AG17" s="304"/>
      <c r="AH17" s="304"/>
      <c r="AI17" s="304"/>
      <c r="AJ17" s="304"/>
      <c r="AK17" s="304"/>
      <c r="AL17" s="304"/>
      <c r="AM17" s="304"/>
      <c r="AN17" s="304"/>
    </row>
    <row r="18" spans="2:40" ht="15">
      <c r="B18" s="380">
        <f>alumnos!B8</f>
        <v>5</v>
      </c>
      <c r="C18" s="381" t="str">
        <f>alumnos!C8</f>
        <v>Delgado García-Muñoz, Jorge</v>
      </c>
      <c r="D18" s="382" t="str">
        <f>alumnos!D8</f>
        <v xml:space="preserve"> </v>
      </c>
      <c r="E18" s="421"/>
      <c r="F18" s="425">
        <f t="shared" si="0"/>
        <v>0</v>
      </c>
      <c r="G18" s="250"/>
      <c r="H18" s="425">
        <f t="shared" si="1"/>
        <v>0</v>
      </c>
      <c r="I18" s="250"/>
      <c r="J18" s="425" t="str">
        <f t="shared" si="2"/>
        <v/>
      </c>
      <c r="K18" s="250"/>
      <c r="L18" s="425">
        <f t="shared" si="3"/>
        <v>0</v>
      </c>
      <c r="M18" s="250"/>
      <c r="N18" s="425">
        <f t="shared" si="4"/>
        <v>0</v>
      </c>
      <c r="O18" s="383">
        <f>'RA1'!G16</f>
        <v>0</v>
      </c>
      <c r="P18" s="384">
        <f>'RA2'!G16</f>
        <v>0</v>
      </c>
      <c r="Q18" s="384">
        <f>'RA3'!G16</f>
        <v>0</v>
      </c>
      <c r="R18" s="384">
        <f>'RA4'!G16</f>
        <v>0</v>
      </c>
      <c r="S18" s="384">
        <f>'RA5'!G16</f>
        <v>0</v>
      </c>
      <c r="T18" s="384">
        <f>'RA6'!G16</f>
        <v>0</v>
      </c>
      <c r="U18" s="384">
        <f>'RA7'!G16</f>
        <v>0</v>
      </c>
      <c r="V18" s="384">
        <f>'RA8'!G16</f>
        <v>0</v>
      </c>
      <c r="W18" s="384">
        <f>'RA9'!G16</f>
        <v>0</v>
      </c>
      <c r="X18" s="385">
        <f>'RA10'!G16</f>
        <v>0</v>
      </c>
      <c r="Y18" s="372"/>
      <c r="Z18" s="304"/>
      <c r="AA18" s="304"/>
      <c r="AB18" s="304"/>
      <c r="AC18" s="304"/>
      <c r="AD18" s="304"/>
      <c r="AE18" s="304"/>
      <c r="AF18" s="304"/>
      <c r="AG18" s="304"/>
      <c r="AH18" s="304"/>
      <c r="AI18" s="304"/>
      <c r="AJ18" s="304"/>
      <c r="AK18" s="304"/>
      <c r="AL18" s="304"/>
      <c r="AM18" s="304"/>
      <c r="AN18" s="304"/>
    </row>
    <row r="19" spans="2:40" ht="15">
      <c r="B19" s="380">
        <f>alumnos!B9</f>
        <v>6</v>
      </c>
      <c r="C19" s="381" t="str">
        <f>alumnos!C9</f>
        <v>Díaz Guío, Rubén</v>
      </c>
      <c r="D19" s="382" t="str">
        <f>alumnos!D9</f>
        <v xml:space="preserve"> </v>
      </c>
      <c r="E19" s="421"/>
      <c r="F19" s="425">
        <f t="shared" si="0"/>
        <v>0</v>
      </c>
      <c r="G19" s="250"/>
      <c r="H19" s="425">
        <f t="shared" si="1"/>
        <v>0</v>
      </c>
      <c r="I19" s="250"/>
      <c r="J19" s="425" t="str">
        <f t="shared" si="2"/>
        <v/>
      </c>
      <c r="K19" s="250"/>
      <c r="L19" s="425">
        <f t="shared" si="3"/>
        <v>0</v>
      </c>
      <c r="M19" s="250"/>
      <c r="N19" s="425">
        <f t="shared" si="4"/>
        <v>0</v>
      </c>
      <c r="O19" s="383">
        <f>'RA1'!G17</f>
        <v>0</v>
      </c>
      <c r="P19" s="384">
        <f>'RA2'!G17</f>
        <v>0</v>
      </c>
      <c r="Q19" s="384">
        <f>'RA3'!G17</f>
        <v>0</v>
      </c>
      <c r="R19" s="384">
        <f>'RA4'!G17</f>
        <v>0</v>
      </c>
      <c r="S19" s="384">
        <f>'RA5'!G17</f>
        <v>0</v>
      </c>
      <c r="T19" s="384">
        <f>'RA6'!G17</f>
        <v>0</v>
      </c>
      <c r="U19" s="384">
        <f>'RA7'!G17</f>
        <v>0</v>
      </c>
      <c r="V19" s="384">
        <f>'RA8'!G17</f>
        <v>0</v>
      </c>
      <c r="W19" s="384">
        <f>'RA9'!G17</f>
        <v>0</v>
      </c>
      <c r="X19" s="385">
        <f>'RA10'!G17</f>
        <v>0</v>
      </c>
      <c r="Y19" s="372"/>
      <c r="Z19" s="304"/>
      <c r="AA19" s="304"/>
      <c r="AB19" s="304"/>
      <c r="AC19" s="304"/>
      <c r="AD19" s="304"/>
      <c r="AE19" s="304"/>
      <c r="AF19" s="304"/>
      <c r="AG19" s="304"/>
      <c r="AH19" s="304"/>
      <c r="AI19" s="304"/>
      <c r="AJ19" s="304"/>
      <c r="AK19" s="304"/>
      <c r="AL19" s="304"/>
      <c r="AM19" s="304"/>
      <c r="AN19" s="304"/>
    </row>
    <row r="20" spans="2:40" ht="15">
      <c r="B20" s="380">
        <f>alumnos!B10</f>
        <v>7</v>
      </c>
      <c r="C20" s="381" t="str">
        <f>alumnos!C10</f>
        <v>Gómez Chico, Yanira</v>
      </c>
      <c r="D20" s="382" t="str">
        <f>alumnos!D10</f>
        <v xml:space="preserve"> </v>
      </c>
      <c r="E20" s="421"/>
      <c r="F20" s="425">
        <f t="shared" si="0"/>
        <v>0</v>
      </c>
      <c r="G20" s="250"/>
      <c r="H20" s="425">
        <f t="shared" si="1"/>
        <v>0</v>
      </c>
      <c r="I20" s="250"/>
      <c r="J20" s="425" t="str">
        <f t="shared" si="2"/>
        <v/>
      </c>
      <c r="K20" s="250"/>
      <c r="L20" s="425">
        <f t="shared" si="3"/>
        <v>0</v>
      </c>
      <c r="M20" s="250"/>
      <c r="N20" s="425">
        <f t="shared" si="4"/>
        <v>0</v>
      </c>
      <c r="O20" s="383">
        <f>'RA1'!G18</f>
        <v>0</v>
      </c>
      <c r="P20" s="384">
        <f>'RA2'!G18</f>
        <v>0</v>
      </c>
      <c r="Q20" s="384">
        <f>'RA3'!G18</f>
        <v>0</v>
      </c>
      <c r="R20" s="384">
        <f>'RA4'!G18</f>
        <v>0</v>
      </c>
      <c r="S20" s="384">
        <f>'RA5'!G18</f>
        <v>0</v>
      </c>
      <c r="T20" s="384">
        <f>'RA6'!G18</f>
        <v>0</v>
      </c>
      <c r="U20" s="384">
        <f>'RA7'!G18</f>
        <v>0</v>
      </c>
      <c r="V20" s="384">
        <f>'RA8'!G18</f>
        <v>0</v>
      </c>
      <c r="W20" s="384">
        <f>'RA9'!G18</f>
        <v>0</v>
      </c>
      <c r="X20" s="385">
        <f>'RA10'!G18</f>
        <v>0</v>
      </c>
      <c r="Y20" s="372"/>
      <c r="Z20" s="304"/>
      <c r="AA20" s="304"/>
      <c r="AB20" s="304"/>
      <c r="AC20" s="304"/>
      <c r="AD20" s="304"/>
      <c r="AE20" s="304"/>
      <c r="AF20" s="304"/>
      <c r="AG20" s="304"/>
      <c r="AH20" s="304"/>
      <c r="AI20" s="304"/>
      <c r="AJ20" s="304"/>
      <c r="AK20" s="304"/>
      <c r="AL20" s="304"/>
      <c r="AM20" s="304"/>
      <c r="AN20" s="304"/>
    </row>
    <row r="21" spans="2:40" ht="15">
      <c r="B21" s="380">
        <f>alumnos!B11</f>
        <v>8</v>
      </c>
      <c r="C21" s="381" t="str">
        <f>alumnos!C11</f>
        <v>González Jara, Marcos Alexander</v>
      </c>
      <c r="D21" s="382" t="str">
        <f>alumnos!D11</f>
        <v xml:space="preserve"> </v>
      </c>
      <c r="E21" s="421"/>
      <c r="F21" s="425">
        <f t="shared" si="0"/>
        <v>0</v>
      </c>
      <c r="G21" s="250"/>
      <c r="H21" s="425">
        <f t="shared" si="1"/>
        <v>0</v>
      </c>
      <c r="I21" s="250"/>
      <c r="J21" s="425" t="str">
        <f t="shared" si="2"/>
        <v/>
      </c>
      <c r="K21" s="250"/>
      <c r="L21" s="425">
        <f t="shared" si="3"/>
        <v>0</v>
      </c>
      <c r="M21" s="250"/>
      <c r="N21" s="425">
        <f t="shared" si="4"/>
        <v>0</v>
      </c>
      <c r="O21" s="383">
        <f>'RA1'!G19</f>
        <v>0</v>
      </c>
      <c r="P21" s="384">
        <f>'RA2'!G19</f>
        <v>0</v>
      </c>
      <c r="Q21" s="384">
        <f>'RA3'!G19</f>
        <v>0</v>
      </c>
      <c r="R21" s="384">
        <f>'RA4'!G19</f>
        <v>0</v>
      </c>
      <c r="S21" s="384">
        <f>'RA5'!G19</f>
        <v>0</v>
      </c>
      <c r="T21" s="384">
        <f>'RA6'!G19</f>
        <v>0</v>
      </c>
      <c r="U21" s="384">
        <f>'RA7'!G19</f>
        <v>0</v>
      </c>
      <c r="V21" s="384">
        <f>'RA8'!G19</f>
        <v>0</v>
      </c>
      <c r="W21" s="384">
        <f>'RA9'!G19</f>
        <v>0</v>
      </c>
      <c r="X21" s="385">
        <f>'RA10'!G19</f>
        <v>0</v>
      </c>
      <c r="Y21" s="372"/>
      <c r="Z21" s="304"/>
      <c r="AA21" s="304"/>
      <c r="AB21" s="304"/>
      <c r="AC21" s="304"/>
      <c r="AD21" s="304"/>
      <c r="AE21" s="304"/>
      <c r="AF21" s="304"/>
      <c r="AG21" s="304"/>
      <c r="AH21" s="304"/>
      <c r="AI21" s="304"/>
      <c r="AJ21" s="304"/>
      <c r="AK21" s="304"/>
      <c r="AL21" s="304"/>
      <c r="AM21" s="304"/>
      <c r="AN21" s="304"/>
    </row>
    <row r="22" spans="2:40" ht="15">
      <c r="B22" s="380">
        <f>alumnos!B12</f>
        <v>9</v>
      </c>
      <c r="C22" s="381" t="str">
        <f>alumnos!C12</f>
        <v>Hernández Caballero, Raquel</v>
      </c>
      <c r="D22" s="382" t="str">
        <f>alumnos!D12</f>
        <v xml:space="preserve"> </v>
      </c>
      <c r="E22" s="421"/>
      <c r="F22" s="425">
        <f t="shared" si="0"/>
        <v>0</v>
      </c>
      <c r="G22" s="250"/>
      <c r="H22" s="425">
        <f t="shared" si="1"/>
        <v>0</v>
      </c>
      <c r="I22" s="250"/>
      <c r="J22" s="425" t="str">
        <f t="shared" si="2"/>
        <v/>
      </c>
      <c r="K22" s="250"/>
      <c r="L22" s="425">
        <f t="shared" si="3"/>
        <v>0</v>
      </c>
      <c r="M22" s="250"/>
      <c r="N22" s="425">
        <f t="shared" si="4"/>
        <v>0</v>
      </c>
      <c r="O22" s="383">
        <f>'RA1'!G20</f>
        <v>0</v>
      </c>
      <c r="P22" s="384">
        <f>'RA2'!G20</f>
        <v>0</v>
      </c>
      <c r="Q22" s="384">
        <f>'RA3'!G20</f>
        <v>0</v>
      </c>
      <c r="R22" s="384">
        <f>'RA4'!G20</f>
        <v>0</v>
      </c>
      <c r="S22" s="384">
        <f>'RA5'!G20</f>
        <v>0</v>
      </c>
      <c r="T22" s="384">
        <f>'RA6'!G20</f>
        <v>0</v>
      </c>
      <c r="U22" s="384">
        <f>'RA7'!G20</f>
        <v>0</v>
      </c>
      <c r="V22" s="384">
        <f>'RA8'!G20</f>
        <v>0</v>
      </c>
      <c r="W22" s="384">
        <f>'RA9'!G20</f>
        <v>0</v>
      </c>
      <c r="X22" s="385">
        <f>'RA10'!G20</f>
        <v>0</v>
      </c>
      <c r="Y22" s="372"/>
      <c r="Z22" s="304"/>
      <c r="AA22" s="304"/>
      <c r="AB22" s="304"/>
      <c r="AC22" s="304"/>
      <c r="AD22" s="304"/>
      <c r="AE22" s="304"/>
      <c r="AF22" s="304"/>
      <c r="AG22" s="304"/>
      <c r="AH22" s="304"/>
      <c r="AI22" s="304"/>
      <c r="AJ22" s="304"/>
      <c r="AK22" s="304"/>
      <c r="AL22" s="304"/>
      <c r="AM22" s="304"/>
      <c r="AN22" s="304"/>
    </row>
    <row r="23" spans="2:40" ht="15">
      <c r="B23" s="380">
        <f>alumnos!B13</f>
        <v>10</v>
      </c>
      <c r="C23" s="381" t="str">
        <f>alumnos!C13</f>
        <v>Molano Caro, Sandra</v>
      </c>
      <c r="D23" s="382" t="str">
        <f>alumnos!D13</f>
        <v xml:space="preserve"> </v>
      </c>
      <c r="E23" s="421"/>
      <c r="F23" s="425">
        <f t="shared" si="0"/>
        <v>0</v>
      </c>
      <c r="G23" s="250"/>
      <c r="H23" s="425">
        <f t="shared" si="1"/>
        <v>0</v>
      </c>
      <c r="I23" s="250"/>
      <c r="J23" s="425" t="str">
        <f t="shared" si="2"/>
        <v/>
      </c>
      <c r="K23" s="250"/>
      <c r="L23" s="425">
        <f t="shared" si="3"/>
        <v>0</v>
      </c>
      <c r="M23" s="250"/>
      <c r="N23" s="425">
        <f t="shared" si="4"/>
        <v>0</v>
      </c>
      <c r="O23" s="383">
        <f>'RA1'!G21</f>
        <v>0</v>
      </c>
      <c r="P23" s="384">
        <f>'RA2'!G21</f>
        <v>0</v>
      </c>
      <c r="Q23" s="384">
        <f>'RA3'!G21</f>
        <v>0</v>
      </c>
      <c r="R23" s="384">
        <f>'RA4'!G21</f>
        <v>0</v>
      </c>
      <c r="S23" s="384">
        <f>'RA5'!G21</f>
        <v>0</v>
      </c>
      <c r="T23" s="384">
        <f>'RA6'!G21</f>
        <v>0</v>
      </c>
      <c r="U23" s="384">
        <f>'RA7'!G21</f>
        <v>0</v>
      </c>
      <c r="V23" s="384">
        <f>'RA8'!G21</f>
        <v>0</v>
      </c>
      <c r="W23" s="384">
        <f>'RA9'!G21</f>
        <v>0</v>
      </c>
      <c r="X23" s="385">
        <f>'RA10'!G21</f>
        <v>0</v>
      </c>
      <c r="Y23" s="372"/>
      <c r="Z23" s="304"/>
      <c r="AA23" s="304"/>
      <c r="AB23" s="304"/>
      <c r="AC23" s="304"/>
      <c r="AD23" s="304"/>
      <c r="AE23" s="304"/>
      <c r="AF23" s="304"/>
      <c r="AG23" s="304"/>
      <c r="AH23" s="304"/>
      <c r="AI23" s="304"/>
      <c r="AJ23" s="304"/>
      <c r="AK23" s="304"/>
      <c r="AL23" s="304"/>
      <c r="AM23" s="304"/>
      <c r="AN23" s="304"/>
    </row>
    <row r="24" spans="2:40" ht="15">
      <c r="B24" s="380">
        <f>alumnos!B14</f>
        <v>11</v>
      </c>
      <c r="C24" s="381" t="str">
        <f>alumnos!C14</f>
        <v>Muñoz Martín, Raquel</v>
      </c>
      <c r="D24" s="382" t="str">
        <f>alumnos!D14</f>
        <v xml:space="preserve"> </v>
      </c>
      <c r="E24" s="421"/>
      <c r="F24" s="425">
        <f t="shared" si="0"/>
        <v>0</v>
      </c>
      <c r="G24" s="250"/>
      <c r="H24" s="425">
        <f t="shared" si="1"/>
        <v>0</v>
      </c>
      <c r="I24" s="250"/>
      <c r="J24" s="425" t="str">
        <f t="shared" si="2"/>
        <v/>
      </c>
      <c r="K24" s="250"/>
      <c r="L24" s="425">
        <f t="shared" si="3"/>
        <v>0</v>
      </c>
      <c r="M24" s="250"/>
      <c r="N24" s="425">
        <f t="shared" si="4"/>
        <v>0</v>
      </c>
      <c r="O24" s="383">
        <f>'RA1'!G22</f>
        <v>0</v>
      </c>
      <c r="P24" s="384">
        <f>'RA2'!G22</f>
        <v>0</v>
      </c>
      <c r="Q24" s="384">
        <f>'RA3'!G22</f>
        <v>0</v>
      </c>
      <c r="R24" s="384">
        <f>'RA4'!G22</f>
        <v>0</v>
      </c>
      <c r="S24" s="384">
        <f>'RA5'!G22</f>
        <v>0</v>
      </c>
      <c r="T24" s="384">
        <f>'RA6'!G22</f>
        <v>0</v>
      </c>
      <c r="U24" s="384">
        <f>'RA7'!G22</f>
        <v>0</v>
      </c>
      <c r="V24" s="384">
        <f>'RA8'!G22</f>
        <v>0</v>
      </c>
      <c r="W24" s="384">
        <f>'RA9'!G22</f>
        <v>0</v>
      </c>
      <c r="X24" s="385">
        <f>'RA10'!G22</f>
        <v>0</v>
      </c>
      <c r="Y24" s="372"/>
      <c r="Z24" s="304"/>
      <c r="AA24" s="304"/>
      <c r="AB24" s="304"/>
      <c r="AC24" s="304"/>
      <c r="AD24" s="304"/>
      <c r="AE24" s="304"/>
      <c r="AF24" s="304"/>
      <c r="AG24" s="304"/>
      <c r="AH24" s="304"/>
      <c r="AI24" s="304"/>
      <c r="AJ24" s="304"/>
      <c r="AK24" s="304"/>
      <c r="AL24" s="304"/>
      <c r="AM24" s="304"/>
      <c r="AN24" s="304"/>
    </row>
    <row r="25" spans="2:40" ht="15">
      <c r="B25" s="380">
        <f>alumnos!B15</f>
        <v>12</v>
      </c>
      <c r="C25" s="381" t="str">
        <f>alumnos!C15</f>
        <v>Navas Gómez, María</v>
      </c>
      <c r="D25" s="382" t="str">
        <f>alumnos!D15</f>
        <v xml:space="preserve"> </v>
      </c>
      <c r="E25" s="421"/>
      <c r="F25" s="425">
        <f t="shared" si="0"/>
        <v>0</v>
      </c>
      <c r="G25" s="250"/>
      <c r="H25" s="425">
        <f t="shared" si="1"/>
        <v>0</v>
      </c>
      <c r="I25" s="250"/>
      <c r="J25" s="425" t="str">
        <f t="shared" si="2"/>
        <v/>
      </c>
      <c r="K25" s="250"/>
      <c r="L25" s="425">
        <f t="shared" si="3"/>
        <v>0</v>
      </c>
      <c r="M25" s="250"/>
      <c r="N25" s="425">
        <f t="shared" si="4"/>
        <v>0</v>
      </c>
      <c r="O25" s="383">
        <f>'RA1'!G23</f>
        <v>0</v>
      </c>
      <c r="P25" s="384">
        <f>'RA2'!G23</f>
        <v>0</v>
      </c>
      <c r="Q25" s="384">
        <f>'RA3'!G23</f>
        <v>0</v>
      </c>
      <c r="R25" s="384">
        <f>'RA4'!G23</f>
        <v>0</v>
      </c>
      <c r="S25" s="384">
        <f>'RA5'!G23</f>
        <v>0</v>
      </c>
      <c r="T25" s="384">
        <f>'RA6'!G23</f>
        <v>0</v>
      </c>
      <c r="U25" s="384">
        <f>'RA7'!G23</f>
        <v>0</v>
      </c>
      <c r="V25" s="384">
        <f>'RA8'!G23</f>
        <v>0</v>
      </c>
      <c r="W25" s="384">
        <f>'RA9'!G23</f>
        <v>0</v>
      </c>
      <c r="X25" s="385">
        <f>'RA10'!G23</f>
        <v>0</v>
      </c>
      <c r="Y25" s="372"/>
      <c r="Z25" s="304"/>
      <c r="AA25" s="304"/>
      <c r="AB25" s="304"/>
      <c r="AC25" s="304"/>
      <c r="AD25" s="304"/>
      <c r="AE25" s="304"/>
      <c r="AF25" s="304"/>
      <c r="AG25" s="304"/>
      <c r="AH25" s="304"/>
      <c r="AI25" s="304"/>
      <c r="AJ25" s="304"/>
      <c r="AK25" s="304"/>
      <c r="AL25" s="304"/>
      <c r="AM25" s="304"/>
      <c r="AN25" s="304"/>
    </row>
    <row r="26" spans="2:40" ht="15">
      <c r="B26" s="380">
        <f>alumnos!B16</f>
        <v>13</v>
      </c>
      <c r="C26" s="381" t="str">
        <f>alumnos!C16</f>
        <v>Parrilla Herrera, Vidal</v>
      </c>
      <c r="D26" s="382" t="str">
        <f>alumnos!D16</f>
        <v xml:space="preserve"> </v>
      </c>
      <c r="E26" s="421"/>
      <c r="F26" s="425">
        <f t="shared" si="0"/>
        <v>0</v>
      </c>
      <c r="G26" s="250"/>
      <c r="H26" s="425">
        <f t="shared" si="1"/>
        <v>0</v>
      </c>
      <c r="I26" s="250"/>
      <c r="J26" s="425" t="str">
        <f t="shared" si="2"/>
        <v/>
      </c>
      <c r="K26" s="250"/>
      <c r="L26" s="425">
        <f t="shared" si="3"/>
        <v>0</v>
      </c>
      <c r="M26" s="250"/>
      <c r="N26" s="425">
        <f t="shared" si="4"/>
        <v>0</v>
      </c>
      <c r="O26" s="383">
        <f>'RA1'!G24</f>
        <v>0</v>
      </c>
      <c r="P26" s="384">
        <f>'RA2'!G24</f>
        <v>0</v>
      </c>
      <c r="Q26" s="384">
        <f>'RA3'!G24</f>
        <v>0</v>
      </c>
      <c r="R26" s="384">
        <f>'RA4'!G24</f>
        <v>0</v>
      </c>
      <c r="S26" s="384">
        <f>'RA5'!G24</f>
        <v>0</v>
      </c>
      <c r="T26" s="384">
        <f>'RA6'!G24</f>
        <v>0</v>
      </c>
      <c r="U26" s="384">
        <f>'RA7'!G24</f>
        <v>0</v>
      </c>
      <c r="V26" s="384">
        <f>'RA8'!G24</f>
        <v>0</v>
      </c>
      <c r="W26" s="384">
        <f>'RA9'!G24</f>
        <v>0</v>
      </c>
      <c r="X26" s="385">
        <f>'RA10'!G24</f>
        <v>0</v>
      </c>
      <c r="Y26" s="372"/>
      <c r="Z26" s="304"/>
      <c r="AA26" s="304"/>
      <c r="AB26" s="304"/>
      <c r="AC26" s="304"/>
      <c r="AD26" s="304"/>
      <c r="AE26" s="304"/>
      <c r="AF26" s="304"/>
      <c r="AG26" s="304"/>
      <c r="AH26" s="304"/>
      <c r="AI26" s="304"/>
      <c r="AJ26" s="304"/>
      <c r="AK26" s="304"/>
      <c r="AL26" s="304"/>
      <c r="AM26" s="304"/>
      <c r="AN26" s="304"/>
    </row>
    <row r="27" spans="2:40" ht="15">
      <c r="B27" s="380">
        <f>alumnos!B17</f>
        <v>14</v>
      </c>
      <c r="C27" s="381" t="str">
        <f>alumnos!C17</f>
        <v>Picardo Manjón, Patrick</v>
      </c>
      <c r="D27" s="382" t="str">
        <f>alumnos!D17</f>
        <v xml:space="preserve"> </v>
      </c>
      <c r="E27" s="421"/>
      <c r="F27" s="425">
        <f t="shared" si="0"/>
        <v>0</v>
      </c>
      <c r="G27" s="250"/>
      <c r="H27" s="425">
        <f t="shared" si="1"/>
        <v>0</v>
      </c>
      <c r="I27" s="250"/>
      <c r="J27" s="425" t="str">
        <f t="shared" si="2"/>
        <v/>
      </c>
      <c r="K27" s="250"/>
      <c r="L27" s="425">
        <f t="shared" si="3"/>
        <v>0</v>
      </c>
      <c r="M27" s="250"/>
      <c r="N27" s="425">
        <f t="shared" si="4"/>
        <v>0</v>
      </c>
      <c r="O27" s="383">
        <f>'RA1'!G25</f>
        <v>0</v>
      </c>
      <c r="P27" s="384">
        <f>'RA2'!G25</f>
        <v>0</v>
      </c>
      <c r="Q27" s="384">
        <f>'RA3'!G25</f>
        <v>0</v>
      </c>
      <c r="R27" s="384">
        <f>'RA4'!G25</f>
        <v>0</v>
      </c>
      <c r="S27" s="384">
        <f>'RA5'!G25</f>
        <v>0</v>
      </c>
      <c r="T27" s="384">
        <f>'RA6'!G25</f>
        <v>0</v>
      </c>
      <c r="U27" s="384">
        <f>'RA7'!G25</f>
        <v>0</v>
      </c>
      <c r="V27" s="384">
        <f>'RA8'!G25</f>
        <v>0</v>
      </c>
      <c r="W27" s="384">
        <f>'RA9'!G25</f>
        <v>0</v>
      </c>
      <c r="X27" s="385">
        <f>'RA10'!G25</f>
        <v>0</v>
      </c>
      <c r="Y27" s="372"/>
      <c r="Z27" s="304"/>
      <c r="AA27" s="304"/>
      <c r="AB27" s="304"/>
      <c r="AC27" s="304"/>
      <c r="AD27" s="304"/>
      <c r="AE27" s="304"/>
      <c r="AF27" s="304"/>
      <c r="AG27" s="304"/>
      <c r="AH27" s="304"/>
      <c r="AI27" s="304"/>
      <c r="AJ27" s="304"/>
      <c r="AK27" s="304"/>
      <c r="AL27" s="304"/>
      <c r="AM27" s="304"/>
      <c r="AN27" s="304"/>
    </row>
    <row r="28" spans="2:40" ht="15">
      <c r="B28" s="380">
        <f>alumnos!B18</f>
        <v>15</v>
      </c>
      <c r="C28" s="381" t="str">
        <f>alumnos!C18</f>
        <v>Reyes Morales, Manuel</v>
      </c>
      <c r="D28" s="382" t="str">
        <f>alumnos!D18</f>
        <v xml:space="preserve"> </v>
      </c>
      <c r="E28" s="421"/>
      <c r="F28" s="425">
        <f t="shared" si="0"/>
        <v>0</v>
      </c>
      <c r="G28" s="250"/>
      <c r="H28" s="425">
        <f t="shared" si="1"/>
        <v>0</v>
      </c>
      <c r="I28" s="250"/>
      <c r="J28" s="425" t="str">
        <f t="shared" si="2"/>
        <v/>
      </c>
      <c r="K28" s="250"/>
      <c r="L28" s="425">
        <f t="shared" si="3"/>
        <v>0</v>
      </c>
      <c r="M28" s="250"/>
      <c r="N28" s="425">
        <f t="shared" si="4"/>
        <v>0</v>
      </c>
      <c r="O28" s="383">
        <f>'RA1'!G26</f>
        <v>0</v>
      </c>
      <c r="P28" s="384">
        <f>'RA2'!G26</f>
        <v>0</v>
      </c>
      <c r="Q28" s="384">
        <f>'RA3'!G26</f>
        <v>0</v>
      </c>
      <c r="R28" s="384">
        <f>'RA4'!G26</f>
        <v>0</v>
      </c>
      <c r="S28" s="384">
        <f>'RA5'!G26</f>
        <v>0</v>
      </c>
      <c r="T28" s="384">
        <f>'RA6'!G26</f>
        <v>0</v>
      </c>
      <c r="U28" s="384">
        <f>'RA7'!G26</f>
        <v>0</v>
      </c>
      <c r="V28" s="384">
        <f>'RA8'!G26</f>
        <v>0</v>
      </c>
      <c r="W28" s="384">
        <f>'RA9'!G26</f>
        <v>0</v>
      </c>
      <c r="X28" s="385">
        <f>'RA10'!G26</f>
        <v>0</v>
      </c>
      <c r="Y28" s="372"/>
      <c r="Z28" s="304"/>
      <c r="AA28" s="304"/>
      <c r="AB28" s="304"/>
      <c r="AC28" s="304"/>
      <c r="AD28" s="304"/>
      <c r="AE28" s="304"/>
      <c r="AF28" s="304"/>
      <c r="AG28" s="304"/>
      <c r="AH28" s="304"/>
      <c r="AI28" s="304"/>
      <c r="AJ28" s="304"/>
      <c r="AK28" s="304"/>
      <c r="AL28" s="304"/>
      <c r="AM28" s="304"/>
      <c r="AN28" s="304"/>
    </row>
    <row r="29" spans="2:40" ht="15">
      <c r="B29" s="380">
        <f>alumnos!B19</f>
        <v>16</v>
      </c>
      <c r="C29" s="381" t="str">
        <f>alumnos!C19</f>
        <v>Ruíz Piñero, Fco Javier</v>
      </c>
      <c r="D29" s="382" t="str">
        <f>alumnos!D19</f>
        <v xml:space="preserve"> </v>
      </c>
      <c r="E29" s="421"/>
      <c r="F29" s="425">
        <f t="shared" si="0"/>
        <v>0</v>
      </c>
      <c r="G29" s="250"/>
      <c r="H29" s="425">
        <f t="shared" si="1"/>
        <v>0</v>
      </c>
      <c r="I29" s="250"/>
      <c r="J29" s="425" t="str">
        <f t="shared" si="2"/>
        <v/>
      </c>
      <c r="K29" s="250"/>
      <c r="L29" s="425">
        <f t="shared" si="3"/>
        <v>0</v>
      </c>
      <c r="M29" s="250"/>
      <c r="N29" s="425">
        <f t="shared" si="4"/>
        <v>0</v>
      </c>
      <c r="O29" s="383">
        <f>'RA1'!G27</f>
        <v>0</v>
      </c>
      <c r="P29" s="384">
        <f>'RA2'!G27</f>
        <v>0</v>
      </c>
      <c r="Q29" s="384">
        <f>'RA3'!G27</f>
        <v>0</v>
      </c>
      <c r="R29" s="384">
        <f>'RA4'!G27</f>
        <v>0</v>
      </c>
      <c r="S29" s="384">
        <f>'RA5'!G27</f>
        <v>0</v>
      </c>
      <c r="T29" s="384">
        <f>'RA6'!G27</f>
        <v>0</v>
      </c>
      <c r="U29" s="384">
        <f>'RA7'!G27</f>
        <v>0</v>
      </c>
      <c r="V29" s="384">
        <f>'RA8'!G27</f>
        <v>0</v>
      </c>
      <c r="W29" s="384">
        <f>'RA9'!G27</f>
        <v>0</v>
      </c>
      <c r="X29" s="385">
        <f>'RA10'!G27</f>
        <v>0</v>
      </c>
      <c r="Y29" s="372"/>
      <c r="Z29" s="304"/>
      <c r="AA29" s="304"/>
      <c r="AB29" s="304"/>
      <c r="AC29" s="304"/>
      <c r="AD29" s="304"/>
      <c r="AE29" s="304"/>
      <c r="AF29" s="304"/>
      <c r="AG29" s="304"/>
      <c r="AH29" s="304"/>
      <c r="AI29" s="304"/>
      <c r="AJ29" s="304"/>
      <c r="AK29" s="304"/>
      <c r="AL29" s="304"/>
      <c r="AM29" s="304"/>
      <c r="AN29" s="304"/>
    </row>
    <row r="30" spans="2:40" ht="15">
      <c r="B30" s="380">
        <f>alumnos!B20</f>
        <v>17</v>
      </c>
      <c r="C30" s="381" t="str">
        <f>alumnos!C20</f>
        <v xml:space="preserve"> </v>
      </c>
      <c r="D30" s="382" t="str">
        <f>alumnos!D20</f>
        <v xml:space="preserve"> </v>
      </c>
      <c r="E30" s="421"/>
      <c r="F30" s="425">
        <f t="shared" si="0"/>
        <v>0</v>
      </c>
      <c r="G30" s="250"/>
      <c r="H30" s="425">
        <f t="shared" si="1"/>
        <v>0</v>
      </c>
      <c r="I30" s="250"/>
      <c r="J30" s="425" t="str">
        <f t="shared" si="2"/>
        <v/>
      </c>
      <c r="K30" s="250"/>
      <c r="L30" s="425">
        <f t="shared" si="3"/>
        <v>0</v>
      </c>
      <c r="M30" s="250"/>
      <c r="N30" s="425">
        <f t="shared" si="4"/>
        <v>0</v>
      </c>
      <c r="O30" s="383">
        <f>'RA1'!G28</f>
        <v>0</v>
      </c>
      <c r="P30" s="384">
        <f>'RA2'!G28</f>
        <v>0</v>
      </c>
      <c r="Q30" s="384">
        <f>'RA3'!G28</f>
        <v>0</v>
      </c>
      <c r="R30" s="384">
        <f>'RA4'!G28</f>
        <v>0</v>
      </c>
      <c r="S30" s="384">
        <f>'RA5'!G28</f>
        <v>0</v>
      </c>
      <c r="T30" s="384">
        <f>'RA6'!G28</f>
        <v>0</v>
      </c>
      <c r="U30" s="384">
        <f>'RA7'!G28</f>
        <v>0</v>
      </c>
      <c r="V30" s="384">
        <f>'RA8'!G28</f>
        <v>0</v>
      </c>
      <c r="W30" s="384">
        <f>'RA9'!G28</f>
        <v>0</v>
      </c>
      <c r="X30" s="385">
        <f>'RA10'!G28</f>
        <v>0</v>
      </c>
      <c r="Y30" s="372"/>
      <c r="Z30" s="304"/>
      <c r="AA30" s="304"/>
      <c r="AB30" s="304"/>
      <c r="AC30" s="304"/>
      <c r="AD30" s="304"/>
      <c r="AE30" s="304"/>
      <c r="AF30" s="304"/>
      <c r="AG30" s="304"/>
      <c r="AH30" s="304"/>
      <c r="AI30" s="304"/>
      <c r="AJ30" s="304"/>
      <c r="AK30" s="304"/>
      <c r="AL30" s="304"/>
      <c r="AM30" s="304"/>
      <c r="AN30" s="304"/>
    </row>
    <row r="31" spans="2:40" ht="15">
      <c r="B31" s="380">
        <f>alumnos!B21</f>
        <v>18</v>
      </c>
      <c r="C31" s="381" t="str">
        <f>alumnos!C21</f>
        <v xml:space="preserve"> </v>
      </c>
      <c r="D31" s="382" t="str">
        <f>alumnos!D21</f>
        <v xml:space="preserve"> </v>
      </c>
      <c r="E31" s="421"/>
      <c r="F31" s="425">
        <f t="shared" si="0"/>
        <v>0</v>
      </c>
      <c r="G31" s="250"/>
      <c r="H31" s="425">
        <f t="shared" si="1"/>
        <v>0</v>
      </c>
      <c r="I31" s="250"/>
      <c r="J31" s="425" t="str">
        <f t="shared" si="2"/>
        <v/>
      </c>
      <c r="K31" s="250"/>
      <c r="L31" s="425">
        <f t="shared" si="3"/>
        <v>0</v>
      </c>
      <c r="M31" s="250"/>
      <c r="N31" s="425">
        <f t="shared" si="4"/>
        <v>0</v>
      </c>
      <c r="O31" s="383">
        <f>'RA1'!G29</f>
        <v>0</v>
      </c>
      <c r="P31" s="384">
        <f>'RA2'!G29</f>
        <v>0</v>
      </c>
      <c r="Q31" s="384">
        <f>'RA3'!G29</f>
        <v>0</v>
      </c>
      <c r="R31" s="384">
        <f>'RA4'!G29</f>
        <v>0</v>
      </c>
      <c r="S31" s="384">
        <f>'RA5'!G29</f>
        <v>0</v>
      </c>
      <c r="T31" s="384">
        <f>'RA6'!G29</f>
        <v>0</v>
      </c>
      <c r="U31" s="384">
        <f>'RA7'!G29</f>
        <v>0</v>
      </c>
      <c r="V31" s="384">
        <f>'RA8'!G29</f>
        <v>0</v>
      </c>
      <c r="W31" s="384">
        <f>'RA9'!G29</f>
        <v>0</v>
      </c>
      <c r="X31" s="385">
        <f>'RA10'!G29</f>
        <v>0</v>
      </c>
      <c r="Y31" s="372"/>
      <c r="Z31" s="304"/>
      <c r="AA31" s="304"/>
      <c r="AB31" s="304"/>
      <c r="AC31" s="304"/>
      <c r="AD31" s="304"/>
      <c r="AE31" s="304"/>
      <c r="AF31" s="304"/>
      <c r="AG31" s="304"/>
      <c r="AH31" s="304"/>
      <c r="AI31" s="304"/>
      <c r="AJ31" s="304"/>
      <c r="AK31" s="304"/>
      <c r="AL31" s="304"/>
      <c r="AM31" s="304"/>
      <c r="AN31" s="304"/>
    </row>
    <row r="32" spans="2:40" ht="15">
      <c r="B32" s="380">
        <f>alumnos!B22</f>
        <v>19</v>
      </c>
      <c r="C32" s="381" t="str">
        <f>alumnos!C22</f>
        <v xml:space="preserve"> </v>
      </c>
      <c r="D32" s="382" t="str">
        <f>alumnos!D22</f>
        <v xml:space="preserve"> </v>
      </c>
      <c r="E32" s="421"/>
      <c r="F32" s="425">
        <f t="shared" si="0"/>
        <v>0</v>
      </c>
      <c r="G32" s="250"/>
      <c r="H32" s="425">
        <f t="shared" si="1"/>
        <v>0</v>
      </c>
      <c r="I32" s="250"/>
      <c r="J32" s="425" t="str">
        <f t="shared" si="2"/>
        <v/>
      </c>
      <c r="K32" s="250"/>
      <c r="L32" s="425">
        <f t="shared" si="3"/>
        <v>0</v>
      </c>
      <c r="M32" s="250"/>
      <c r="N32" s="425">
        <f t="shared" si="4"/>
        <v>0</v>
      </c>
      <c r="O32" s="383">
        <f>'RA1'!G30</f>
        <v>0</v>
      </c>
      <c r="P32" s="384">
        <f>'RA2'!G30</f>
        <v>0</v>
      </c>
      <c r="Q32" s="384">
        <f>'RA3'!G30</f>
        <v>0</v>
      </c>
      <c r="R32" s="384">
        <f>'RA4'!G30</f>
        <v>0</v>
      </c>
      <c r="S32" s="384">
        <f>'RA5'!G30</f>
        <v>0</v>
      </c>
      <c r="T32" s="384">
        <f>'RA6'!G30</f>
        <v>0</v>
      </c>
      <c r="U32" s="384">
        <f>'RA7'!G30</f>
        <v>0</v>
      </c>
      <c r="V32" s="384">
        <f>'RA8'!G30</f>
        <v>0</v>
      </c>
      <c r="W32" s="384">
        <f>'RA9'!G30</f>
        <v>0</v>
      </c>
      <c r="X32" s="385">
        <f>'RA10'!G30</f>
        <v>0</v>
      </c>
      <c r="Y32" s="372"/>
      <c r="Z32" s="304"/>
      <c r="AA32" s="304"/>
      <c r="AB32" s="304"/>
      <c r="AC32" s="304"/>
      <c r="AD32" s="304"/>
      <c r="AE32" s="304"/>
      <c r="AF32" s="304"/>
      <c r="AG32" s="304"/>
      <c r="AH32" s="304"/>
      <c r="AI32" s="304"/>
      <c r="AJ32" s="304"/>
      <c r="AK32" s="304"/>
      <c r="AL32" s="304"/>
      <c r="AM32" s="304"/>
      <c r="AN32" s="304"/>
    </row>
    <row r="33" spans="2:40" ht="15">
      <c r="B33" s="380">
        <f>alumnos!B23</f>
        <v>20</v>
      </c>
      <c r="C33" s="381" t="str">
        <f>alumnos!C23</f>
        <v xml:space="preserve"> </v>
      </c>
      <c r="D33" s="382" t="str">
        <f>alumnos!D23</f>
        <v xml:space="preserve"> </v>
      </c>
      <c r="E33" s="421"/>
      <c r="F33" s="425">
        <f t="shared" si="0"/>
        <v>0</v>
      </c>
      <c r="G33" s="250"/>
      <c r="H33" s="425">
        <f t="shared" si="1"/>
        <v>0</v>
      </c>
      <c r="I33" s="250"/>
      <c r="J33" s="425" t="str">
        <f t="shared" si="2"/>
        <v/>
      </c>
      <c r="K33" s="250"/>
      <c r="L33" s="425">
        <f t="shared" si="3"/>
        <v>0</v>
      </c>
      <c r="M33" s="250"/>
      <c r="N33" s="425">
        <f t="shared" si="4"/>
        <v>0</v>
      </c>
      <c r="O33" s="383">
        <f>'RA1'!G31</f>
        <v>0</v>
      </c>
      <c r="P33" s="384">
        <f>'RA2'!G31</f>
        <v>0</v>
      </c>
      <c r="Q33" s="384">
        <f>'RA3'!G31</f>
        <v>0</v>
      </c>
      <c r="R33" s="384">
        <f>'RA4'!G31</f>
        <v>0</v>
      </c>
      <c r="S33" s="384">
        <f>'RA5'!G31</f>
        <v>0</v>
      </c>
      <c r="T33" s="384">
        <f>'RA6'!G31</f>
        <v>0</v>
      </c>
      <c r="U33" s="384">
        <f>'RA7'!G31</f>
        <v>0</v>
      </c>
      <c r="V33" s="384">
        <f>'RA8'!G31</f>
        <v>0</v>
      </c>
      <c r="W33" s="384">
        <f>'RA9'!G31</f>
        <v>0</v>
      </c>
      <c r="X33" s="385">
        <f>'RA10'!G31</f>
        <v>0</v>
      </c>
      <c r="Y33" s="372"/>
      <c r="Z33" s="304"/>
      <c r="AA33" s="304"/>
      <c r="AB33" s="304"/>
      <c r="AC33" s="304"/>
      <c r="AD33" s="304"/>
      <c r="AE33" s="304"/>
      <c r="AF33" s="304"/>
      <c r="AG33" s="304"/>
      <c r="AH33" s="304"/>
      <c r="AI33" s="304"/>
      <c r="AJ33" s="304"/>
      <c r="AK33" s="304"/>
      <c r="AL33" s="304"/>
      <c r="AM33" s="304"/>
      <c r="AN33" s="304"/>
    </row>
    <row r="34" spans="2:40" ht="2.25" customHeight="1">
      <c r="B34" s="380">
        <f>alumnos!B24</f>
        <v>21</v>
      </c>
      <c r="C34" s="381" t="str">
        <f>alumnos!C24</f>
        <v xml:space="preserve"> </v>
      </c>
      <c r="D34" s="382" t="str">
        <f>alumnos!D24</f>
        <v xml:space="preserve"> </v>
      </c>
      <c r="E34" s="421"/>
      <c r="F34" s="425">
        <f t="shared" si="0"/>
        <v>0</v>
      </c>
      <c r="G34" s="250"/>
      <c r="H34" s="425">
        <f t="shared" si="1"/>
        <v>0</v>
      </c>
      <c r="I34" s="250"/>
      <c r="J34" s="425" t="str">
        <f t="shared" si="2"/>
        <v/>
      </c>
      <c r="K34" s="250"/>
      <c r="L34" s="425">
        <f t="shared" si="3"/>
        <v>0</v>
      </c>
      <c r="M34" s="250"/>
      <c r="N34" s="425">
        <f t="shared" si="4"/>
        <v>0</v>
      </c>
      <c r="O34" s="383">
        <f>'RA1'!G32</f>
        <v>0</v>
      </c>
      <c r="P34" s="384">
        <f>'RA2'!G32</f>
        <v>0</v>
      </c>
      <c r="Q34" s="384">
        <f>'RA3'!G32</f>
        <v>0</v>
      </c>
      <c r="R34" s="384">
        <f>'RA4'!G32</f>
        <v>0</v>
      </c>
      <c r="S34" s="384">
        <f>'RA5'!G32</f>
        <v>0</v>
      </c>
      <c r="T34" s="384">
        <f>'RA6'!G32</f>
        <v>0</v>
      </c>
      <c r="U34" s="384">
        <f>'RA7'!G32</f>
        <v>0</v>
      </c>
      <c r="V34" s="384">
        <f>'RA8'!G32</f>
        <v>0</v>
      </c>
      <c r="W34" s="384">
        <f>'RA9'!G32</f>
        <v>0</v>
      </c>
      <c r="X34" s="385">
        <f>'RA10'!G32</f>
        <v>0</v>
      </c>
      <c r="Y34" s="372"/>
      <c r="Z34" s="304"/>
      <c r="AA34" s="304"/>
      <c r="AB34" s="304"/>
      <c r="AC34" s="304"/>
      <c r="AD34" s="304"/>
      <c r="AE34" s="304"/>
      <c r="AF34" s="304"/>
      <c r="AG34" s="304"/>
      <c r="AH34" s="304"/>
      <c r="AI34" s="304"/>
      <c r="AJ34" s="304"/>
      <c r="AK34" s="304"/>
      <c r="AL34" s="304"/>
      <c r="AM34" s="304"/>
      <c r="AN34" s="304"/>
    </row>
    <row r="35" spans="2:40" ht="2.25" customHeight="1">
      <c r="B35" s="380">
        <f>alumnos!B25</f>
        <v>22</v>
      </c>
      <c r="C35" s="381" t="str">
        <f>alumnos!C25</f>
        <v xml:space="preserve"> </v>
      </c>
      <c r="D35" s="382" t="str">
        <f>alumnos!D25</f>
        <v xml:space="preserve"> </v>
      </c>
      <c r="E35" s="421"/>
      <c r="F35" s="425">
        <f t="shared" si="0"/>
        <v>0</v>
      </c>
      <c r="G35" s="250"/>
      <c r="H35" s="425">
        <f t="shared" si="1"/>
        <v>0</v>
      </c>
      <c r="I35" s="250"/>
      <c r="J35" s="425" t="str">
        <f t="shared" si="2"/>
        <v/>
      </c>
      <c r="K35" s="250"/>
      <c r="L35" s="425">
        <f t="shared" si="3"/>
        <v>0</v>
      </c>
      <c r="M35" s="250"/>
      <c r="N35" s="425">
        <f t="shared" si="4"/>
        <v>0</v>
      </c>
      <c r="O35" s="383">
        <f>'RA1'!G33</f>
        <v>0</v>
      </c>
      <c r="P35" s="384">
        <f>'RA2'!G33</f>
        <v>0</v>
      </c>
      <c r="Q35" s="384">
        <f>'RA3'!G33</f>
        <v>0</v>
      </c>
      <c r="R35" s="384">
        <f>'RA4'!G33</f>
        <v>0</v>
      </c>
      <c r="S35" s="384">
        <f>'RA5'!G33</f>
        <v>0</v>
      </c>
      <c r="T35" s="384">
        <f>'RA6'!G33</f>
        <v>0</v>
      </c>
      <c r="U35" s="384">
        <f>'RA7'!G33</f>
        <v>0</v>
      </c>
      <c r="V35" s="384">
        <f>'RA8'!G33</f>
        <v>0</v>
      </c>
      <c r="W35" s="384">
        <f>'RA9'!G33</f>
        <v>0</v>
      </c>
      <c r="X35" s="385">
        <f>'RA10'!G33</f>
        <v>0</v>
      </c>
      <c r="Y35" s="372"/>
      <c r="Z35" s="304"/>
      <c r="AA35" s="304"/>
      <c r="AB35" s="304"/>
      <c r="AC35" s="304"/>
      <c r="AD35" s="304"/>
      <c r="AE35" s="304"/>
      <c r="AF35" s="304"/>
      <c r="AG35" s="304"/>
      <c r="AH35" s="304"/>
      <c r="AI35" s="304"/>
      <c r="AJ35" s="304"/>
      <c r="AK35" s="304"/>
      <c r="AL35" s="304"/>
      <c r="AM35" s="304"/>
      <c r="AN35" s="304"/>
    </row>
    <row r="36" spans="2:40" ht="2.25" customHeight="1">
      <c r="B36" s="380">
        <f>alumnos!B26</f>
        <v>23</v>
      </c>
      <c r="C36" s="381" t="str">
        <f>alumnos!C26</f>
        <v xml:space="preserve"> </v>
      </c>
      <c r="D36" s="382" t="str">
        <f>alumnos!D26</f>
        <v xml:space="preserve"> </v>
      </c>
      <c r="E36" s="421"/>
      <c r="F36" s="425">
        <f t="shared" si="0"/>
        <v>0</v>
      </c>
      <c r="G36" s="250"/>
      <c r="H36" s="425">
        <f t="shared" si="1"/>
        <v>0</v>
      </c>
      <c r="I36" s="250"/>
      <c r="J36" s="425" t="str">
        <f t="shared" si="2"/>
        <v/>
      </c>
      <c r="K36" s="250"/>
      <c r="L36" s="425">
        <f t="shared" si="3"/>
        <v>0</v>
      </c>
      <c r="M36" s="250"/>
      <c r="N36" s="425">
        <f t="shared" si="4"/>
        <v>0</v>
      </c>
      <c r="O36" s="383">
        <f>'RA1'!G34</f>
        <v>0</v>
      </c>
      <c r="P36" s="384">
        <f>'RA2'!G34</f>
        <v>0</v>
      </c>
      <c r="Q36" s="384">
        <f>'RA3'!G34</f>
        <v>0</v>
      </c>
      <c r="R36" s="384">
        <f>'RA4'!G34</f>
        <v>0</v>
      </c>
      <c r="S36" s="384">
        <f>'RA5'!G34</f>
        <v>0</v>
      </c>
      <c r="T36" s="384">
        <f>'RA6'!G34</f>
        <v>0</v>
      </c>
      <c r="U36" s="384">
        <f>'RA7'!G34</f>
        <v>0</v>
      </c>
      <c r="V36" s="384">
        <f>'RA8'!G34</f>
        <v>0</v>
      </c>
      <c r="W36" s="384">
        <f>'RA9'!G34</f>
        <v>0</v>
      </c>
      <c r="X36" s="385">
        <f>'RA10'!G34</f>
        <v>0</v>
      </c>
      <c r="Y36" s="372"/>
      <c r="Z36" s="304"/>
      <c r="AA36" s="304"/>
      <c r="AB36" s="304"/>
      <c r="AC36" s="304"/>
      <c r="AD36" s="304"/>
      <c r="AE36" s="304"/>
      <c r="AF36" s="304"/>
      <c r="AG36" s="304"/>
      <c r="AH36" s="304"/>
      <c r="AI36" s="304"/>
      <c r="AJ36" s="304"/>
      <c r="AK36" s="304"/>
      <c r="AL36" s="304"/>
      <c r="AM36" s="304"/>
      <c r="AN36" s="304"/>
    </row>
    <row r="37" spans="2:40" ht="2.25" customHeight="1">
      <c r="B37" s="380">
        <f>alumnos!B27</f>
        <v>24</v>
      </c>
      <c r="C37" s="381" t="str">
        <f>alumnos!C27</f>
        <v xml:space="preserve"> </v>
      </c>
      <c r="D37" s="382" t="str">
        <f>alumnos!D27</f>
        <v xml:space="preserve"> </v>
      </c>
      <c r="E37" s="421"/>
      <c r="F37" s="425">
        <f t="shared" si="0"/>
        <v>0</v>
      </c>
      <c r="G37" s="250"/>
      <c r="H37" s="425">
        <f t="shared" si="1"/>
        <v>0</v>
      </c>
      <c r="I37" s="250"/>
      <c r="J37" s="425" t="str">
        <f t="shared" si="2"/>
        <v/>
      </c>
      <c r="K37" s="250"/>
      <c r="L37" s="425">
        <f t="shared" si="3"/>
        <v>0</v>
      </c>
      <c r="M37" s="250"/>
      <c r="N37" s="425">
        <f t="shared" si="4"/>
        <v>0</v>
      </c>
      <c r="O37" s="383">
        <f>'RA1'!G35</f>
        <v>0</v>
      </c>
      <c r="P37" s="384">
        <f>'RA2'!G35</f>
        <v>0</v>
      </c>
      <c r="Q37" s="384">
        <f>'RA3'!G35</f>
        <v>0</v>
      </c>
      <c r="R37" s="384">
        <f>'RA4'!G35</f>
        <v>0</v>
      </c>
      <c r="S37" s="384">
        <f>'RA5'!G35</f>
        <v>0</v>
      </c>
      <c r="T37" s="384">
        <f>'RA6'!G35</f>
        <v>0</v>
      </c>
      <c r="U37" s="384">
        <f>'RA7'!G35</f>
        <v>0</v>
      </c>
      <c r="V37" s="384">
        <f>'RA8'!G35</f>
        <v>0</v>
      </c>
      <c r="W37" s="384">
        <f>'RA9'!G35</f>
        <v>0</v>
      </c>
      <c r="X37" s="385">
        <f>'RA10'!G35</f>
        <v>0</v>
      </c>
      <c r="Y37" s="372"/>
      <c r="Z37" s="304"/>
      <c r="AA37" s="304"/>
      <c r="AB37" s="304"/>
      <c r="AC37" s="304"/>
      <c r="AD37" s="304"/>
      <c r="AE37" s="304"/>
      <c r="AF37" s="304"/>
      <c r="AG37" s="304"/>
      <c r="AH37" s="304"/>
      <c r="AI37" s="304"/>
      <c r="AJ37" s="304"/>
      <c r="AK37" s="304"/>
      <c r="AL37" s="304"/>
      <c r="AM37" s="304"/>
      <c r="AN37" s="304"/>
    </row>
    <row r="38" spans="2:40" ht="2.25" customHeight="1">
      <c r="B38" s="380">
        <f>alumnos!B28</f>
        <v>25</v>
      </c>
      <c r="C38" s="381" t="str">
        <f>alumnos!C28</f>
        <v xml:space="preserve"> </v>
      </c>
      <c r="D38" s="382" t="str">
        <f>alumnos!D28</f>
        <v xml:space="preserve"> </v>
      </c>
      <c r="E38" s="421"/>
      <c r="F38" s="425">
        <f t="shared" si="0"/>
        <v>0</v>
      </c>
      <c r="G38" s="250"/>
      <c r="H38" s="425">
        <f t="shared" si="1"/>
        <v>0</v>
      </c>
      <c r="I38" s="250"/>
      <c r="J38" s="425" t="str">
        <f t="shared" si="2"/>
        <v/>
      </c>
      <c r="K38" s="250"/>
      <c r="L38" s="425">
        <f t="shared" si="3"/>
        <v>0</v>
      </c>
      <c r="M38" s="250"/>
      <c r="N38" s="425">
        <f t="shared" si="4"/>
        <v>0</v>
      </c>
      <c r="O38" s="383">
        <f>'RA1'!G36</f>
        <v>0</v>
      </c>
      <c r="P38" s="384">
        <f>'RA2'!G36</f>
        <v>0</v>
      </c>
      <c r="Q38" s="384">
        <f>'RA3'!G36</f>
        <v>0</v>
      </c>
      <c r="R38" s="384">
        <f>'RA4'!G36</f>
        <v>0</v>
      </c>
      <c r="S38" s="384">
        <f>'RA5'!G36</f>
        <v>0</v>
      </c>
      <c r="T38" s="384">
        <f>'RA6'!G36</f>
        <v>0</v>
      </c>
      <c r="U38" s="384">
        <f>'RA7'!G36</f>
        <v>0</v>
      </c>
      <c r="V38" s="384">
        <f>'RA8'!G36</f>
        <v>0</v>
      </c>
      <c r="W38" s="384">
        <f>'RA9'!G36</f>
        <v>0</v>
      </c>
      <c r="X38" s="385">
        <f>'RA10'!G36</f>
        <v>0</v>
      </c>
      <c r="Y38" s="372"/>
      <c r="Z38" s="304"/>
      <c r="AA38" s="304"/>
      <c r="AB38" s="304"/>
      <c r="AC38" s="304"/>
      <c r="AD38" s="304"/>
      <c r="AE38" s="304"/>
      <c r="AF38" s="304"/>
      <c r="AG38" s="304"/>
      <c r="AH38" s="304"/>
      <c r="AI38" s="304"/>
      <c r="AJ38" s="304"/>
      <c r="AK38" s="304"/>
      <c r="AL38" s="304"/>
      <c r="AM38" s="304"/>
      <c r="AN38" s="304"/>
    </row>
    <row r="39" spans="2:40" ht="2.25" customHeight="1">
      <c r="B39" s="380">
        <f>alumnos!B29</f>
        <v>26</v>
      </c>
      <c r="C39" s="381" t="str">
        <f>alumnos!C29</f>
        <v xml:space="preserve"> </v>
      </c>
      <c r="D39" s="382" t="str">
        <f>alumnos!D29</f>
        <v xml:space="preserve"> </v>
      </c>
      <c r="E39" s="421"/>
      <c r="F39" s="425">
        <f t="shared" si="0"/>
        <v>0</v>
      </c>
      <c r="G39" s="250"/>
      <c r="H39" s="425">
        <f t="shared" si="1"/>
        <v>0</v>
      </c>
      <c r="I39" s="250"/>
      <c r="J39" s="425" t="str">
        <f t="shared" si="2"/>
        <v/>
      </c>
      <c r="K39" s="250"/>
      <c r="L39" s="425">
        <f t="shared" si="3"/>
        <v>0</v>
      </c>
      <c r="M39" s="250"/>
      <c r="N39" s="425">
        <f t="shared" si="4"/>
        <v>0</v>
      </c>
      <c r="O39" s="383">
        <f>'RA1'!G37</f>
        <v>0</v>
      </c>
      <c r="P39" s="384">
        <f>'RA2'!G37</f>
        <v>0</v>
      </c>
      <c r="Q39" s="384">
        <f>'RA3'!G37</f>
        <v>0</v>
      </c>
      <c r="R39" s="384">
        <f>'RA4'!G37</f>
        <v>0</v>
      </c>
      <c r="S39" s="384">
        <f>'RA5'!G37</f>
        <v>0</v>
      </c>
      <c r="T39" s="384">
        <f>'RA6'!G37</f>
        <v>0</v>
      </c>
      <c r="U39" s="384">
        <f>'RA7'!G37</f>
        <v>0</v>
      </c>
      <c r="V39" s="384">
        <f>'RA8'!G37</f>
        <v>0</v>
      </c>
      <c r="W39" s="384">
        <f>'RA9'!G37</f>
        <v>0</v>
      </c>
      <c r="X39" s="385">
        <f>'RA10'!G37</f>
        <v>0</v>
      </c>
      <c r="Y39" s="372"/>
      <c r="Z39" s="304"/>
      <c r="AA39" s="304"/>
      <c r="AB39" s="304"/>
      <c r="AC39" s="304"/>
      <c r="AD39" s="304"/>
      <c r="AE39" s="304"/>
      <c r="AF39" s="304"/>
      <c r="AG39" s="304"/>
      <c r="AH39" s="304"/>
      <c r="AI39" s="304"/>
      <c r="AJ39" s="304"/>
      <c r="AK39" s="304"/>
      <c r="AL39" s="304"/>
      <c r="AM39" s="304"/>
      <c r="AN39" s="304"/>
    </row>
    <row r="40" spans="2:40" ht="2.25" customHeight="1">
      <c r="B40" s="380">
        <f>alumnos!B30</f>
        <v>27</v>
      </c>
      <c r="C40" s="381" t="str">
        <f>alumnos!C30</f>
        <v xml:space="preserve"> </v>
      </c>
      <c r="D40" s="382" t="str">
        <f>alumnos!D30</f>
        <v xml:space="preserve"> </v>
      </c>
      <c r="E40" s="421"/>
      <c r="F40" s="425">
        <f t="shared" si="0"/>
        <v>0</v>
      </c>
      <c r="G40" s="250"/>
      <c r="H40" s="425">
        <f t="shared" si="1"/>
        <v>0</v>
      </c>
      <c r="I40" s="250"/>
      <c r="J40" s="425" t="str">
        <f t="shared" si="2"/>
        <v/>
      </c>
      <c r="K40" s="250"/>
      <c r="L40" s="425">
        <f t="shared" si="3"/>
        <v>0</v>
      </c>
      <c r="M40" s="250"/>
      <c r="N40" s="425">
        <f t="shared" si="4"/>
        <v>0</v>
      </c>
      <c r="O40" s="383">
        <f>'RA1'!G38</f>
        <v>0</v>
      </c>
      <c r="P40" s="384">
        <f>'RA2'!G38</f>
        <v>0</v>
      </c>
      <c r="Q40" s="384">
        <f>'RA3'!G38</f>
        <v>0</v>
      </c>
      <c r="R40" s="384">
        <f>'RA4'!G38</f>
        <v>0</v>
      </c>
      <c r="S40" s="384">
        <f>'RA5'!G38</f>
        <v>0</v>
      </c>
      <c r="T40" s="384">
        <f>'RA6'!G38</f>
        <v>0</v>
      </c>
      <c r="U40" s="384">
        <f>'RA7'!G38</f>
        <v>0</v>
      </c>
      <c r="V40" s="384">
        <f>'RA8'!G38</f>
        <v>0</v>
      </c>
      <c r="W40" s="384">
        <f>'RA9'!G38</f>
        <v>0</v>
      </c>
      <c r="X40" s="385">
        <f>'RA10'!G38</f>
        <v>0</v>
      </c>
      <c r="Y40" s="372"/>
      <c r="Z40" s="304"/>
      <c r="AA40" s="304"/>
      <c r="AB40" s="304"/>
      <c r="AC40" s="304"/>
      <c r="AD40" s="304"/>
      <c r="AE40" s="304"/>
      <c r="AF40" s="304"/>
      <c r="AG40" s="304"/>
      <c r="AH40" s="304"/>
      <c r="AI40" s="304"/>
      <c r="AJ40" s="304"/>
      <c r="AK40" s="304"/>
      <c r="AL40" s="304"/>
      <c r="AM40" s="304"/>
      <c r="AN40" s="304"/>
    </row>
    <row r="41" spans="2:40" ht="2.25" customHeight="1">
      <c r="B41" s="380">
        <f>alumnos!B31</f>
        <v>28</v>
      </c>
      <c r="C41" s="381" t="str">
        <f>alumnos!C31</f>
        <v xml:space="preserve"> </v>
      </c>
      <c r="D41" s="382" t="str">
        <f>alumnos!D31</f>
        <v xml:space="preserve"> </v>
      </c>
      <c r="E41" s="421"/>
      <c r="F41" s="425">
        <f t="shared" si="0"/>
        <v>0</v>
      </c>
      <c r="G41" s="250"/>
      <c r="H41" s="425">
        <f t="shared" si="1"/>
        <v>0</v>
      </c>
      <c r="I41" s="250"/>
      <c r="J41" s="425" t="str">
        <f t="shared" si="2"/>
        <v/>
      </c>
      <c r="K41" s="250"/>
      <c r="L41" s="425">
        <f t="shared" si="3"/>
        <v>0</v>
      </c>
      <c r="M41" s="250"/>
      <c r="N41" s="425">
        <f t="shared" si="4"/>
        <v>0</v>
      </c>
      <c r="O41" s="383">
        <f>'RA1'!G39</f>
        <v>0</v>
      </c>
      <c r="P41" s="384">
        <f>'RA2'!G39</f>
        <v>0</v>
      </c>
      <c r="Q41" s="384">
        <f>'RA3'!G39</f>
        <v>0</v>
      </c>
      <c r="R41" s="384">
        <f>'RA4'!G39</f>
        <v>0</v>
      </c>
      <c r="S41" s="384">
        <f>'RA5'!G39</f>
        <v>0</v>
      </c>
      <c r="T41" s="384">
        <f>'RA6'!G39</f>
        <v>0</v>
      </c>
      <c r="U41" s="384">
        <f>'RA7'!G39</f>
        <v>0</v>
      </c>
      <c r="V41" s="384">
        <f>'RA8'!G39</f>
        <v>0</v>
      </c>
      <c r="W41" s="384">
        <f>'RA9'!G39</f>
        <v>0</v>
      </c>
      <c r="X41" s="385">
        <f>'RA10'!G39</f>
        <v>0</v>
      </c>
      <c r="Y41" s="372"/>
      <c r="Z41" s="304"/>
      <c r="AA41" s="304"/>
      <c r="AB41" s="304"/>
      <c r="AC41" s="304"/>
      <c r="AD41" s="304"/>
      <c r="AE41" s="304"/>
      <c r="AF41" s="304"/>
      <c r="AG41" s="304"/>
      <c r="AH41" s="304"/>
      <c r="AI41" s="304"/>
      <c r="AJ41" s="304"/>
      <c r="AK41" s="304"/>
      <c r="AL41" s="304"/>
      <c r="AM41" s="304"/>
      <c r="AN41" s="304"/>
    </row>
    <row r="42" spans="2:40" ht="2.25" customHeight="1">
      <c r="B42" s="380">
        <f>alumnos!B32</f>
        <v>29</v>
      </c>
      <c r="C42" s="381" t="str">
        <f>alumnos!C32</f>
        <v xml:space="preserve"> </v>
      </c>
      <c r="D42" s="382" t="str">
        <f>alumnos!D32</f>
        <v xml:space="preserve"> </v>
      </c>
      <c r="E42" s="421"/>
      <c r="F42" s="425">
        <f t="shared" si="0"/>
        <v>0</v>
      </c>
      <c r="G42" s="250"/>
      <c r="H42" s="425">
        <f t="shared" si="1"/>
        <v>0</v>
      </c>
      <c r="I42" s="250"/>
      <c r="J42" s="425" t="str">
        <f t="shared" si="2"/>
        <v/>
      </c>
      <c r="K42" s="250"/>
      <c r="L42" s="425">
        <f t="shared" si="3"/>
        <v>0</v>
      </c>
      <c r="M42" s="250"/>
      <c r="N42" s="425">
        <f t="shared" si="4"/>
        <v>0</v>
      </c>
      <c r="O42" s="383">
        <f>'RA1'!G40</f>
        <v>0</v>
      </c>
      <c r="P42" s="384">
        <f>'RA2'!G40</f>
        <v>0</v>
      </c>
      <c r="Q42" s="384">
        <f>'RA3'!G40</f>
        <v>0</v>
      </c>
      <c r="R42" s="384">
        <f>'RA4'!G40</f>
        <v>0</v>
      </c>
      <c r="S42" s="384">
        <f>'RA5'!G40</f>
        <v>0</v>
      </c>
      <c r="T42" s="384">
        <f>'RA6'!G40</f>
        <v>0</v>
      </c>
      <c r="U42" s="384">
        <f>'RA7'!G40</f>
        <v>0</v>
      </c>
      <c r="V42" s="384">
        <f>'RA8'!G40</f>
        <v>0</v>
      </c>
      <c r="W42" s="384">
        <f>'RA9'!G40</f>
        <v>0</v>
      </c>
      <c r="X42" s="385">
        <f>'RA10'!G40</f>
        <v>0</v>
      </c>
      <c r="Y42" s="372"/>
      <c r="Z42" s="304"/>
      <c r="AA42" s="304"/>
      <c r="AB42" s="304"/>
      <c r="AC42" s="304"/>
      <c r="AD42" s="304"/>
      <c r="AE42" s="304"/>
      <c r="AF42" s="304"/>
      <c r="AG42" s="304"/>
      <c r="AH42" s="304"/>
      <c r="AI42" s="304"/>
      <c r="AJ42" s="304"/>
      <c r="AK42" s="304"/>
      <c r="AL42" s="304"/>
      <c r="AM42" s="304"/>
      <c r="AN42" s="304"/>
    </row>
    <row r="43" spans="2:40" ht="2.25" customHeight="1">
      <c r="B43" s="380">
        <f>alumnos!B33</f>
        <v>30</v>
      </c>
      <c r="C43" s="381" t="str">
        <f>alumnos!C33</f>
        <v xml:space="preserve"> </v>
      </c>
      <c r="D43" s="382" t="str">
        <f>alumnos!D33</f>
        <v xml:space="preserve"> </v>
      </c>
      <c r="E43" s="421"/>
      <c r="F43" s="425">
        <f t="shared" si="0"/>
        <v>0</v>
      </c>
      <c r="G43" s="250"/>
      <c r="H43" s="425">
        <f t="shared" si="1"/>
        <v>0</v>
      </c>
      <c r="I43" s="250"/>
      <c r="J43" s="425" t="str">
        <f t="shared" si="2"/>
        <v/>
      </c>
      <c r="K43" s="250"/>
      <c r="L43" s="425">
        <f t="shared" si="3"/>
        <v>0</v>
      </c>
      <c r="M43" s="250"/>
      <c r="N43" s="425">
        <f t="shared" si="4"/>
        <v>0</v>
      </c>
      <c r="O43" s="383">
        <f>'RA1'!G41</f>
        <v>0</v>
      </c>
      <c r="P43" s="384">
        <f>'RA2'!G41</f>
        <v>0</v>
      </c>
      <c r="Q43" s="384">
        <f>'RA3'!G41</f>
        <v>0</v>
      </c>
      <c r="R43" s="384">
        <f>'RA4'!G41</f>
        <v>0</v>
      </c>
      <c r="S43" s="384">
        <f>'RA5'!G41</f>
        <v>0</v>
      </c>
      <c r="T43" s="384">
        <f>'RA6'!G41</f>
        <v>0</v>
      </c>
      <c r="U43" s="384">
        <f>'RA7'!G41</f>
        <v>0</v>
      </c>
      <c r="V43" s="384">
        <f>'RA8'!G41</f>
        <v>0</v>
      </c>
      <c r="W43" s="384">
        <f>'RA9'!G41</f>
        <v>0</v>
      </c>
      <c r="X43" s="385">
        <f>'RA10'!G41</f>
        <v>0</v>
      </c>
      <c r="Y43" s="372"/>
      <c r="Z43" s="304"/>
      <c r="AA43" s="304"/>
      <c r="AB43" s="304"/>
      <c r="AC43" s="304"/>
      <c r="AD43" s="304"/>
      <c r="AE43" s="304"/>
      <c r="AF43" s="304"/>
      <c r="AG43" s="304"/>
      <c r="AH43" s="304"/>
      <c r="AI43" s="304"/>
      <c r="AJ43" s="304"/>
      <c r="AK43" s="304"/>
      <c r="AL43" s="304"/>
      <c r="AM43" s="304"/>
      <c r="AN43" s="304"/>
    </row>
    <row r="44" spans="2:40" ht="2.25" customHeight="1">
      <c r="B44" s="380">
        <f>alumnos!B34</f>
        <v>31</v>
      </c>
      <c r="C44" s="381" t="str">
        <f>alumnos!C34</f>
        <v xml:space="preserve"> </v>
      </c>
      <c r="D44" s="382" t="str">
        <f>alumnos!D34</f>
        <v xml:space="preserve"> </v>
      </c>
      <c r="E44" s="421"/>
      <c r="F44" s="425">
        <f t="shared" si="0"/>
        <v>0</v>
      </c>
      <c r="G44" s="250"/>
      <c r="H44" s="425">
        <f t="shared" si="1"/>
        <v>0</v>
      </c>
      <c r="I44" s="250"/>
      <c r="J44" s="425" t="str">
        <f t="shared" si="2"/>
        <v/>
      </c>
      <c r="K44" s="250"/>
      <c r="L44" s="425">
        <f t="shared" si="3"/>
        <v>0</v>
      </c>
      <c r="M44" s="250"/>
      <c r="N44" s="425">
        <f t="shared" si="4"/>
        <v>0</v>
      </c>
      <c r="O44" s="383">
        <f>'RA1'!G42</f>
        <v>0</v>
      </c>
      <c r="P44" s="384">
        <f>'RA2'!G42</f>
        <v>0</v>
      </c>
      <c r="Q44" s="384">
        <f>'RA3'!G42</f>
        <v>0</v>
      </c>
      <c r="R44" s="384">
        <f>'RA4'!G42</f>
        <v>0</v>
      </c>
      <c r="S44" s="384">
        <f>'RA5'!G42</f>
        <v>0</v>
      </c>
      <c r="T44" s="384">
        <f>'RA6'!G42</f>
        <v>0</v>
      </c>
      <c r="U44" s="384">
        <f>'RA7'!G42</f>
        <v>0</v>
      </c>
      <c r="V44" s="384">
        <f>'RA8'!G42</f>
        <v>0</v>
      </c>
      <c r="W44" s="384">
        <f>'RA9'!G42</f>
        <v>0</v>
      </c>
      <c r="X44" s="385">
        <f>'RA10'!G42</f>
        <v>0</v>
      </c>
      <c r="Y44" s="372"/>
      <c r="Z44" s="304"/>
      <c r="AA44" s="304"/>
      <c r="AB44" s="304"/>
      <c r="AC44" s="304"/>
      <c r="AD44" s="304"/>
      <c r="AE44" s="304"/>
      <c r="AF44" s="304"/>
      <c r="AG44" s="304"/>
      <c r="AH44" s="304"/>
      <c r="AI44" s="304"/>
      <c r="AJ44" s="304"/>
      <c r="AK44" s="304"/>
      <c r="AL44" s="304"/>
      <c r="AM44" s="304"/>
      <c r="AN44" s="304"/>
    </row>
    <row r="45" spans="2:40" ht="2.25" customHeight="1">
      <c r="B45" s="380">
        <f>alumnos!B35</f>
        <v>32</v>
      </c>
      <c r="C45" s="381" t="str">
        <f>alumnos!C35</f>
        <v xml:space="preserve"> </v>
      </c>
      <c r="D45" s="382" t="str">
        <f>alumnos!D35</f>
        <v xml:space="preserve"> </v>
      </c>
      <c r="E45" s="421"/>
      <c r="F45" s="425">
        <f t="shared" si="0"/>
        <v>0</v>
      </c>
      <c r="G45" s="250"/>
      <c r="H45" s="425">
        <f t="shared" si="1"/>
        <v>0</v>
      </c>
      <c r="I45" s="250"/>
      <c r="J45" s="425" t="str">
        <f t="shared" si="2"/>
        <v/>
      </c>
      <c r="K45" s="250"/>
      <c r="L45" s="425">
        <f t="shared" si="3"/>
        <v>0</v>
      </c>
      <c r="M45" s="250"/>
      <c r="N45" s="425">
        <f t="shared" si="4"/>
        <v>0</v>
      </c>
      <c r="O45" s="383">
        <f>'RA1'!G43</f>
        <v>0</v>
      </c>
      <c r="P45" s="384">
        <f>'RA2'!G43</f>
        <v>0</v>
      </c>
      <c r="Q45" s="384">
        <f>'RA3'!G43</f>
        <v>0</v>
      </c>
      <c r="R45" s="384">
        <f>'RA4'!G43</f>
        <v>0</v>
      </c>
      <c r="S45" s="384">
        <f>'RA5'!G43</f>
        <v>0</v>
      </c>
      <c r="T45" s="384">
        <f>'RA6'!G43</f>
        <v>0</v>
      </c>
      <c r="U45" s="384">
        <f>'RA7'!G43</f>
        <v>0</v>
      </c>
      <c r="V45" s="384">
        <f>'RA8'!G43</f>
        <v>0</v>
      </c>
      <c r="W45" s="384">
        <f>'RA9'!G43</f>
        <v>0</v>
      </c>
      <c r="X45" s="385">
        <f>'RA10'!G43</f>
        <v>0</v>
      </c>
      <c r="Y45" s="372"/>
      <c r="Z45" s="304"/>
      <c r="AA45" s="304"/>
      <c r="AB45" s="304"/>
      <c r="AC45" s="304"/>
      <c r="AD45" s="304"/>
      <c r="AE45" s="304"/>
      <c r="AF45" s="304"/>
      <c r="AG45" s="304"/>
      <c r="AH45" s="304"/>
      <c r="AI45" s="304"/>
      <c r="AJ45" s="304"/>
      <c r="AK45" s="304"/>
      <c r="AL45" s="304"/>
      <c r="AM45" s="304"/>
      <c r="AN45" s="304"/>
    </row>
    <row r="46" spans="2:40" ht="2.25" customHeight="1">
      <c r="B46" s="380">
        <f>alumnos!B36</f>
        <v>33</v>
      </c>
      <c r="C46" s="381" t="str">
        <f>alumnos!C36</f>
        <v xml:space="preserve"> </v>
      </c>
      <c r="D46" s="382" t="str">
        <f>alumnos!D36</f>
        <v xml:space="preserve"> </v>
      </c>
      <c r="E46" s="421"/>
      <c r="F46" s="425">
        <f t="shared" si="0"/>
        <v>0</v>
      </c>
      <c r="G46" s="250"/>
      <c r="H46" s="425">
        <f t="shared" si="1"/>
        <v>0</v>
      </c>
      <c r="I46" s="250"/>
      <c r="J46" s="425" t="str">
        <f t="shared" si="2"/>
        <v/>
      </c>
      <c r="K46" s="250"/>
      <c r="L46" s="425">
        <f t="shared" si="3"/>
        <v>0</v>
      </c>
      <c r="M46" s="250"/>
      <c r="N46" s="425">
        <f t="shared" si="4"/>
        <v>0</v>
      </c>
      <c r="O46" s="383">
        <f>'RA1'!G44</f>
        <v>0</v>
      </c>
      <c r="P46" s="384">
        <f>'RA2'!G44</f>
        <v>0</v>
      </c>
      <c r="Q46" s="384">
        <f>'RA3'!G44</f>
        <v>0</v>
      </c>
      <c r="R46" s="384">
        <f>'RA4'!G44</f>
        <v>0</v>
      </c>
      <c r="S46" s="384">
        <f>'RA5'!G44</f>
        <v>0</v>
      </c>
      <c r="T46" s="384">
        <f>'RA6'!G44</f>
        <v>0</v>
      </c>
      <c r="U46" s="384">
        <f>'RA7'!G44</f>
        <v>0</v>
      </c>
      <c r="V46" s="384">
        <f>'RA8'!G44</f>
        <v>0</v>
      </c>
      <c r="W46" s="384">
        <f>'RA9'!G44</f>
        <v>0</v>
      </c>
      <c r="X46" s="385">
        <f>'RA10'!G44</f>
        <v>0</v>
      </c>
      <c r="Y46" s="372"/>
      <c r="Z46" s="304"/>
      <c r="AA46" s="304"/>
      <c r="AB46" s="304"/>
      <c r="AC46" s="304"/>
      <c r="AD46" s="304"/>
      <c r="AE46" s="304"/>
      <c r="AF46" s="304"/>
      <c r="AG46" s="304"/>
      <c r="AH46" s="304"/>
      <c r="AI46" s="304"/>
      <c r="AJ46" s="304"/>
      <c r="AK46" s="304"/>
      <c r="AL46" s="304"/>
      <c r="AM46" s="304"/>
      <c r="AN46" s="304"/>
    </row>
    <row r="47" spans="2:40" ht="2.25" customHeight="1">
      <c r="B47" s="380">
        <f>alumnos!B37</f>
        <v>34</v>
      </c>
      <c r="C47" s="381" t="str">
        <f>alumnos!C37</f>
        <v xml:space="preserve"> </v>
      </c>
      <c r="D47" s="382" t="str">
        <f>alumnos!D37</f>
        <v xml:space="preserve"> </v>
      </c>
      <c r="E47" s="421"/>
      <c r="F47" s="425">
        <f t="shared" si="0"/>
        <v>0</v>
      </c>
      <c r="G47" s="250"/>
      <c r="H47" s="425">
        <f t="shared" si="1"/>
        <v>0</v>
      </c>
      <c r="I47" s="250"/>
      <c r="J47" s="425" t="str">
        <f t="shared" si="2"/>
        <v/>
      </c>
      <c r="K47" s="250"/>
      <c r="L47" s="425">
        <f t="shared" si="3"/>
        <v>0</v>
      </c>
      <c r="M47" s="250"/>
      <c r="N47" s="425">
        <f t="shared" si="4"/>
        <v>0</v>
      </c>
      <c r="O47" s="383">
        <f>'RA1'!G45</f>
        <v>0</v>
      </c>
      <c r="P47" s="384">
        <f>'RA2'!G45</f>
        <v>0</v>
      </c>
      <c r="Q47" s="384">
        <f>'RA3'!G45</f>
        <v>0</v>
      </c>
      <c r="R47" s="384">
        <f>'RA4'!G45</f>
        <v>0</v>
      </c>
      <c r="S47" s="384">
        <f>'RA5'!G45</f>
        <v>0</v>
      </c>
      <c r="T47" s="384">
        <f>'RA6'!G45</f>
        <v>0</v>
      </c>
      <c r="U47" s="384">
        <f>'RA7'!G45</f>
        <v>0</v>
      </c>
      <c r="V47" s="384">
        <f>'RA8'!G45</f>
        <v>0</v>
      </c>
      <c r="W47" s="384">
        <f>'RA9'!G45</f>
        <v>0</v>
      </c>
      <c r="X47" s="385">
        <f>'RA10'!G45</f>
        <v>0</v>
      </c>
      <c r="Y47" s="372"/>
      <c r="Z47" s="304"/>
      <c r="AA47" s="304"/>
      <c r="AB47" s="304"/>
      <c r="AC47" s="304"/>
      <c r="AD47" s="304"/>
      <c r="AE47" s="304"/>
      <c r="AF47" s="304"/>
      <c r="AG47" s="304"/>
      <c r="AH47" s="304"/>
      <c r="AI47" s="304"/>
      <c r="AJ47" s="304"/>
      <c r="AK47" s="304"/>
      <c r="AL47" s="304"/>
      <c r="AM47" s="304"/>
      <c r="AN47" s="304"/>
    </row>
    <row r="48" spans="2:40" ht="2.25" customHeight="1" thickBot="1">
      <c r="B48" s="380">
        <f>alumnos!B38</f>
        <v>35</v>
      </c>
      <c r="C48" s="381" t="str">
        <f>alumnos!C38</f>
        <v xml:space="preserve"> </v>
      </c>
      <c r="D48" s="382" t="str">
        <f>alumnos!D38</f>
        <v xml:space="preserve"> </v>
      </c>
      <c r="E48" s="421"/>
      <c r="F48" s="425">
        <f t="shared" si="0"/>
        <v>0</v>
      </c>
      <c r="G48" s="250"/>
      <c r="H48" s="425">
        <f t="shared" si="1"/>
        <v>0</v>
      </c>
      <c r="I48" s="250"/>
      <c r="J48" s="425" t="str">
        <f t="shared" si="2"/>
        <v/>
      </c>
      <c r="K48" s="250"/>
      <c r="L48" s="425">
        <f t="shared" si="3"/>
        <v>0</v>
      </c>
      <c r="M48" s="250"/>
      <c r="N48" s="425">
        <f t="shared" si="4"/>
        <v>0</v>
      </c>
      <c r="O48" s="383">
        <f>'RA1'!G46</f>
        <v>0</v>
      </c>
      <c r="P48" s="384">
        <f>'RA2'!G46</f>
        <v>0</v>
      </c>
      <c r="Q48" s="384">
        <f>'RA3'!G46</f>
        <v>0</v>
      </c>
      <c r="R48" s="384">
        <f>'RA4'!G46</f>
        <v>0</v>
      </c>
      <c r="S48" s="384">
        <f>'RA5'!G46</f>
        <v>0</v>
      </c>
      <c r="T48" s="384">
        <f>'RA6'!G46</f>
        <v>0</v>
      </c>
      <c r="U48" s="384">
        <f>'RA7'!G46</f>
        <v>0</v>
      </c>
      <c r="V48" s="384">
        <f>'RA8'!G46</f>
        <v>0</v>
      </c>
      <c r="W48" s="384">
        <f>'RA9'!G46</f>
        <v>0</v>
      </c>
      <c r="X48" s="385">
        <f>'RA10'!G46</f>
        <v>0</v>
      </c>
      <c r="Y48" s="372"/>
      <c r="Z48" s="304"/>
      <c r="AA48" s="387"/>
      <c r="AB48" s="387"/>
      <c r="AC48" s="304"/>
      <c r="AD48" s="304"/>
      <c r="AE48" s="304"/>
      <c r="AF48" s="304"/>
      <c r="AG48" s="304"/>
      <c r="AH48" s="304"/>
      <c r="AI48" s="304"/>
      <c r="AJ48" s="304"/>
      <c r="AK48" s="304"/>
      <c r="AL48" s="304"/>
      <c r="AM48" s="304"/>
      <c r="AN48" s="304"/>
    </row>
    <row r="49" spans="2:40" ht="2.25" customHeight="1" thickBot="1">
      <c r="B49" s="388">
        <f>alumnos!B39</f>
        <v>36</v>
      </c>
      <c r="C49" s="389" t="str">
        <f>alumnos!C39</f>
        <v xml:space="preserve"> </v>
      </c>
      <c r="D49" s="390" t="str">
        <f>alumnos!D39</f>
        <v xml:space="preserve"> </v>
      </c>
      <c r="E49" s="422"/>
      <c r="F49" s="426">
        <f t="shared" si="0"/>
        <v>0</v>
      </c>
      <c r="G49" s="251"/>
      <c r="H49" s="426">
        <f t="shared" si="1"/>
        <v>0</v>
      </c>
      <c r="I49" s="251"/>
      <c r="J49" s="423" t="str">
        <f t="shared" si="2"/>
        <v/>
      </c>
      <c r="K49" s="251"/>
      <c r="L49" s="423">
        <f t="shared" si="3"/>
        <v>0</v>
      </c>
      <c r="M49" s="251"/>
      <c r="N49" s="391">
        <f t="shared" si="4"/>
        <v>0</v>
      </c>
      <c r="O49" s="392">
        <f>'RA1'!G47</f>
        <v>0</v>
      </c>
      <c r="P49" s="393">
        <f>'RA2'!G47</f>
        <v>0</v>
      </c>
      <c r="Q49" s="393">
        <f>'RA3'!G47</f>
        <v>0</v>
      </c>
      <c r="R49" s="393">
        <f>'RA4'!G47</f>
        <v>0</v>
      </c>
      <c r="S49" s="393">
        <f>'RA5'!G47</f>
        <v>0</v>
      </c>
      <c r="T49" s="393">
        <f>'RA6'!G47</f>
        <v>0</v>
      </c>
      <c r="U49" s="393">
        <f>'RA7'!G47</f>
        <v>0</v>
      </c>
      <c r="V49" s="393">
        <f>'RA8'!G47</f>
        <v>0</v>
      </c>
      <c r="W49" s="393">
        <f>'RA9'!G47</f>
        <v>0</v>
      </c>
      <c r="X49" s="394">
        <f>'RA10'!G47</f>
        <v>0</v>
      </c>
      <c r="Y49" s="372"/>
      <c r="Z49" s="304"/>
      <c r="AA49" s="304"/>
      <c r="AB49" s="304"/>
      <c r="AC49" s="304"/>
      <c r="AD49" s="304"/>
      <c r="AE49" s="304"/>
      <c r="AF49" s="304"/>
      <c r="AG49" s="304"/>
      <c r="AH49" s="304"/>
      <c r="AI49" s="304"/>
      <c r="AJ49" s="304"/>
      <c r="AK49" s="304"/>
      <c r="AL49" s="304"/>
      <c r="AM49" s="304"/>
      <c r="AN49" s="304"/>
    </row>
    <row r="50" spans="2:40" ht="13.5" customHeight="1" thickBot="1">
      <c r="B50" s="304"/>
      <c r="C50" s="395" t="s">
        <v>212</v>
      </c>
      <c r="D50" s="304"/>
      <c r="E50" s="396" t="str">
        <f>IFERROR(AVERAGE(E14:E49),"")</f>
        <v/>
      </c>
      <c r="F50" s="304"/>
      <c r="G50" s="396" t="str">
        <f>IFERROR(AVERAGE(G14:G49),"")</f>
        <v/>
      </c>
      <c r="H50" s="503" t="s">
        <v>216</v>
      </c>
      <c r="I50" s="396" t="str">
        <f>IFERROR(AVERAGE(I14:I49),"")</f>
        <v/>
      </c>
      <c r="J50" s="503" t="s">
        <v>216</v>
      </c>
      <c r="K50" s="396" t="str">
        <f>IFERROR(AVERAGE(K14:K49),"")</f>
        <v/>
      </c>
      <c r="L50" s="503" t="s">
        <v>216</v>
      </c>
      <c r="M50" s="396" t="str">
        <f>IFERROR(AVERAGE(M14:M49),"")</f>
        <v/>
      </c>
      <c r="N50" s="521" t="s">
        <v>216</v>
      </c>
      <c r="O50" s="397">
        <f>IFERROR(AVERAGE(O1:O49),"")</f>
        <v>3.8461538461538468E-3</v>
      </c>
      <c r="P50" s="398">
        <f t="shared" ref="P50:X50" si="5">IFERROR(AVERAGE(P1:P49),"")</f>
        <v>5.1282051282051282E-3</v>
      </c>
      <c r="Q50" s="398">
        <f t="shared" si="5"/>
        <v>6.41025641025641E-3</v>
      </c>
      <c r="R50" s="398">
        <f t="shared" si="5"/>
        <v>3.8461538461538468E-3</v>
      </c>
      <c r="S50" s="398">
        <f t="shared" si="5"/>
        <v>6.2500000000000003E-3</v>
      </c>
      <c r="T50" s="398">
        <f t="shared" si="5"/>
        <v>0</v>
      </c>
      <c r="U50" s="398">
        <f t="shared" si="5"/>
        <v>0</v>
      </c>
      <c r="V50" s="398">
        <f t="shared" si="5"/>
        <v>0</v>
      </c>
      <c r="W50" s="398">
        <f t="shared" si="5"/>
        <v>0</v>
      </c>
      <c r="X50" s="399">
        <f t="shared" si="5"/>
        <v>0</v>
      </c>
      <c r="Y50" s="304"/>
      <c r="Z50" s="304"/>
      <c r="AA50" s="304"/>
      <c r="AB50" s="304"/>
      <c r="AC50" s="304"/>
      <c r="AD50" s="304"/>
      <c r="AE50" s="304"/>
      <c r="AF50" s="304"/>
      <c r="AG50" s="304"/>
      <c r="AH50" s="304"/>
      <c r="AI50" s="304"/>
      <c r="AJ50" s="304"/>
      <c r="AK50" s="304"/>
      <c r="AL50" s="304"/>
      <c r="AM50" s="304"/>
      <c r="AN50" s="304"/>
    </row>
    <row r="51" spans="2:40" ht="13.5" thickBot="1">
      <c r="B51" s="304"/>
      <c r="C51" s="400" t="s">
        <v>210</v>
      </c>
      <c r="D51" s="304"/>
      <c r="E51" s="401">
        <f>COUNTIF(E14:E49,"&gt;=5")</f>
        <v>0</v>
      </c>
      <c r="F51" s="304"/>
      <c r="G51" s="401">
        <f>COUNTIF(G14:G49,"&gt;=5")</f>
        <v>0</v>
      </c>
      <c r="H51" s="504"/>
      <c r="I51" s="401">
        <f>COUNTIF(I14:I49,"&gt;=5")</f>
        <v>0</v>
      </c>
      <c r="J51" s="504"/>
      <c r="K51" s="401">
        <f>COUNTIF(K14:K49,"&gt;=5")</f>
        <v>0</v>
      </c>
      <c r="L51" s="504"/>
      <c r="M51" s="401">
        <f>COUNTIF(M14:M49,"&gt;=5")</f>
        <v>0</v>
      </c>
      <c r="N51" s="504"/>
      <c r="O51" s="304"/>
      <c r="P51" s="304"/>
      <c r="Q51" s="402"/>
      <c r="R51" s="402"/>
      <c r="S51" s="402"/>
      <c r="T51" s="402"/>
      <c r="U51" s="402"/>
      <c r="V51" s="402"/>
      <c r="W51" s="402"/>
      <c r="X51" s="402"/>
      <c r="Y51" s="304"/>
      <c r="Z51" s="304"/>
      <c r="AA51" s="304"/>
      <c r="AB51" s="304"/>
      <c r="AC51" s="304"/>
      <c r="AD51" s="304"/>
      <c r="AE51" s="304"/>
      <c r="AF51" s="304"/>
      <c r="AG51" s="304"/>
      <c r="AH51" s="304"/>
      <c r="AI51" s="304"/>
      <c r="AJ51" s="304"/>
      <c r="AK51" s="304"/>
      <c r="AL51" s="304"/>
      <c r="AM51" s="304"/>
      <c r="AN51" s="304"/>
    </row>
    <row r="52" spans="2:40" ht="13.5" thickBot="1">
      <c r="B52" s="304"/>
      <c r="C52" s="400" t="s">
        <v>211</v>
      </c>
      <c r="D52" s="304"/>
      <c r="E52" s="403" t="str">
        <f>IFERROR(E51/COUNT(E14:E49),"")</f>
        <v/>
      </c>
      <c r="F52" s="304"/>
      <c r="G52" s="403" t="str">
        <f>IFERROR(G51/COUNT(G14:G49),"")</f>
        <v/>
      </c>
      <c r="H52" s="505"/>
      <c r="I52" s="403" t="str">
        <f>IFERROR(I51/COUNT(I14:I49),"")</f>
        <v/>
      </c>
      <c r="J52" s="505"/>
      <c r="K52" s="403" t="str">
        <f>IFERROR(K51/COUNT(K14:K49),"")</f>
        <v/>
      </c>
      <c r="L52" s="505"/>
      <c r="M52" s="403" t="str">
        <f>IFERROR(M51/COUNT(M14:M49),"")</f>
        <v/>
      </c>
      <c r="N52" s="505"/>
      <c r="O52" s="304"/>
      <c r="P52" s="304"/>
      <c r="Q52" s="402"/>
      <c r="R52" s="402"/>
      <c r="S52" s="402"/>
      <c r="T52" s="402"/>
      <c r="U52" s="402"/>
      <c r="V52" s="402"/>
      <c r="W52" s="402"/>
      <c r="X52" s="402"/>
      <c r="Y52" s="304"/>
      <c r="Z52" s="304"/>
      <c r="AA52" s="304"/>
      <c r="AB52" s="304"/>
      <c r="AC52" s="304"/>
      <c r="AD52" s="304"/>
      <c r="AE52" s="304"/>
      <c r="AF52" s="304"/>
      <c r="AG52" s="304"/>
      <c r="AH52" s="304"/>
      <c r="AI52" s="304"/>
      <c r="AJ52" s="304"/>
      <c r="AK52" s="304"/>
      <c r="AL52" s="304"/>
      <c r="AM52" s="304"/>
      <c r="AN52" s="304"/>
    </row>
    <row r="54" spans="2:40" ht="15">
      <c r="C54" s="147" t="s">
        <v>103</v>
      </c>
    </row>
    <row r="55" spans="2:40">
      <c r="Q55" s="7"/>
      <c r="W55" s="7"/>
      <c r="X55" s="7"/>
    </row>
  </sheetData>
  <sheetProtection formatCells="0" formatColumns="0" formatRows="0"/>
  <mergeCells count="39">
    <mergeCell ref="Z15:AA15"/>
    <mergeCell ref="O2:Y4"/>
    <mergeCell ref="Z6:AI6"/>
    <mergeCell ref="Z4:AI4"/>
    <mergeCell ref="AJ4:AN4"/>
    <mergeCell ref="AJ6:AN6"/>
    <mergeCell ref="Z2:AN3"/>
    <mergeCell ref="Y5:Y7"/>
    <mergeCell ref="O6:X6"/>
    <mergeCell ref="B11:D11"/>
    <mergeCell ref="F8:F10"/>
    <mergeCell ref="E8:E10"/>
    <mergeCell ref="M11:M13"/>
    <mergeCell ref="K11:K13"/>
    <mergeCell ref="I11:I13"/>
    <mergeCell ref="G11:G13"/>
    <mergeCell ref="E11:E13"/>
    <mergeCell ref="E7:F7"/>
    <mergeCell ref="J50:J52"/>
    <mergeCell ref="H50:H52"/>
    <mergeCell ref="B13:D13"/>
    <mergeCell ref="M3:M4"/>
    <mergeCell ref="K8:K10"/>
    <mergeCell ref="I8:I10"/>
    <mergeCell ref="G7:H7"/>
    <mergeCell ref="M7:N7"/>
    <mergeCell ref="H8:H10"/>
    <mergeCell ref="K7:L7"/>
    <mergeCell ref="I7:J7"/>
    <mergeCell ref="G8:G10"/>
    <mergeCell ref="M8:M10"/>
    <mergeCell ref="N50:N52"/>
    <mergeCell ref="L50:L52"/>
    <mergeCell ref="C2:M2"/>
    <mergeCell ref="C3:C4"/>
    <mergeCell ref="D3:D4"/>
    <mergeCell ref="E3:E4"/>
    <mergeCell ref="F3:J4"/>
    <mergeCell ref="K3:L4"/>
  </mergeCells>
  <conditionalFormatting sqref="E14:N49">
    <cfRule type="cellIs" dxfId="11" priority="368" stopIfTrue="1" operator="lessThan">
      <formula>5</formula>
    </cfRule>
  </conditionalFormatting>
  <conditionalFormatting sqref="J14:J48 M8:M10 K8:K10 I8:I10 G8:G10 E14:K14 M14:M49 K14:K49 E14:I49 L14:L48 N14:N48">
    <cfRule type="cellIs" dxfId="10" priority="366" operator="lessThan">
      <formula>5</formula>
    </cfRule>
  </conditionalFormatting>
  <conditionalFormatting sqref="F13:F49 O14:X49 H13:H49 J13:J49 L13:L49 N13:N49">
    <cfRule type="cellIs" dxfId="9" priority="351" operator="lessThan">
      <formula>5</formula>
    </cfRule>
  </conditionalFormatting>
  <conditionalFormatting sqref="F13:F49 H13:H49 J13:J49 L13:L49 N13:X49">
    <cfRule type="containsBlanks" priority="346" stopIfTrue="1">
      <formula>LEN(TRIM(F13))=0</formula>
    </cfRule>
    <cfRule type="cellIs" dxfId="8" priority="347" stopIfTrue="1" operator="greaterThanOrEqual">
      <formula>5</formula>
    </cfRule>
    <cfRule type="cellIs" dxfId="7" priority="348" stopIfTrue="1" operator="lessThan">
      <formula>4</formula>
    </cfRule>
    <cfRule type="cellIs" dxfId="6" priority="349" operator="between">
      <formula>4</formula>
      <formula>499999</formula>
    </cfRule>
  </conditionalFormatting>
  <conditionalFormatting sqref="F8:F10 H8:H10">
    <cfRule type="cellIs" dxfId="5" priority="318" operator="equal">
      <formula>1</formula>
    </cfRule>
    <cfRule type="cellIs" dxfId="4" priority="319" operator="lessThan">
      <formula>1</formula>
    </cfRule>
    <cfRule type="cellIs" dxfId="3" priority="320" operator="greaterThan">
      <formula>1</formula>
    </cfRule>
  </conditionalFormatting>
  <conditionalFormatting sqref="L9 J10 N8">
    <cfRule type="cellIs" dxfId="2" priority="309" operator="equal">
      <formula>0</formula>
    </cfRule>
    <cfRule type="cellIs" dxfId="1" priority="310" operator="lessThan">
      <formula>1</formula>
    </cfRule>
    <cfRule type="cellIs" dxfId="0" priority="311" operator="greaterThanOrEqual">
      <formula>1</formula>
    </cfRule>
  </conditionalFormatting>
  <pageMargins left="0.25" right="0.25" top="0.75" bottom="0.75" header="0.3" footer="0.3"/>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A1:O37"/>
  <sheetViews>
    <sheetView showGridLines="0" zoomScale="90" zoomScaleNormal="90" zoomScalePageLayoutView="85" workbookViewId="0">
      <selection activeCell="A15" sqref="A15"/>
    </sheetView>
  </sheetViews>
  <sheetFormatPr baseColWidth="10" defaultColWidth="10.85546875" defaultRowHeight="15"/>
  <cols>
    <col min="1" max="1" width="5.7109375" style="68" customWidth="1"/>
    <col min="2" max="2" width="3" style="68" bestFit="1" customWidth="1"/>
    <col min="3" max="3" width="47" style="68" customWidth="1"/>
    <col min="4" max="4" width="10.140625" style="68" customWidth="1"/>
    <col min="5" max="5" width="13.140625" style="68" bestFit="1" customWidth="1"/>
    <col min="6" max="6" width="22.42578125" style="68" bestFit="1" customWidth="1"/>
    <col min="7" max="7" width="10.85546875" style="68"/>
    <col min="8" max="8" width="13.140625" style="68" bestFit="1" customWidth="1"/>
    <col min="9" max="9" width="20.28515625" style="68" customWidth="1"/>
    <col min="10" max="10" width="10.85546875" style="68"/>
    <col min="11" max="11" width="13.140625" style="68" bestFit="1" customWidth="1"/>
    <col min="12" max="12" width="21" style="68" customWidth="1"/>
    <col min="13" max="16384" width="10.85546875" style="68"/>
  </cols>
  <sheetData>
    <row r="1" spans="1:12" ht="5.45" customHeight="1" thickBot="1"/>
    <row r="2" spans="1:12" ht="54" customHeight="1" thickBot="1">
      <c r="A2" s="69"/>
      <c r="B2" s="69"/>
      <c r="C2" s="558" t="s">
        <v>85</v>
      </c>
      <c r="D2" s="559"/>
      <c r="E2" s="559"/>
      <c r="F2" s="560"/>
      <c r="G2" s="69"/>
      <c r="H2" s="561" t="s">
        <v>86</v>
      </c>
      <c r="I2" s="562"/>
      <c r="J2" s="562"/>
      <c r="K2" s="563"/>
      <c r="L2" s="69"/>
    </row>
    <row r="3" spans="1:12" ht="15" customHeight="1" thickBot="1">
      <c r="A3" s="69"/>
      <c r="B3" s="69"/>
      <c r="C3" s="69"/>
      <c r="D3" s="69"/>
      <c r="E3" s="69"/>
      <c r="F3" s="69"/>
      <c r="G3" s="69"/>
      <c r="H3" s="564" t="s">
        <v>87</v>
      </c>
      <c r="I3" s="565"/>
      <c r="J3" s="566">
        <f>'cálculo horas'!H26</f>
        <v>39</v>
      </c>
      <c r="K3" s="567"/>
      <c r="L3" s="69"/>
    </row>
    <row r="4" spans="1:12" ht="15" customHeight="1">
      <c r="A4" s="69"/>
      <c r="B4" s="69"/>
      <c r="C4" s="188" t="s">
        <v>88</v>
      </c>
      <c r="D4" s="568" t="str">
        <f>INDICE!I4</f>
        <v>2º JARDINERIA Y FLORISTERIA</v>
      </c>
      <c r="E4" s="568"/>
      <c r="F4" s="569"/>
      <c r="G4" s="69"/>
      <c r="H4" s="570" t="s">
        <v>89</v>
      </c>
      <c r="I4" s="571"/>
      <c r="J4" s="572">
        <f>'cálculo horas'!I26</f>
        <v>26</v>
      </c>
      <c r="K4" s="573"/>
      <c r="L4" s="69"/>
    </row>
    <row r="5" spans="1:12" ht="15.75" customHeight="1" thickBot="1">
      <c r="A5" s="69"/>
      <c r="B5" s="69"/>
      <c r="C5" s="189" t="s">
        <v>83</v>
      </c>
      <c r="D5" s="576" t="str">
        <f>INDICE!L4</f>
        <v>2019 / 2020</v>
      </c>
      <c r="E5" s="576"/>
      <c r="F5" s="577"/>
      <c r="G5" s="69"/>
      <c r="H5" s="578" t="s">
        <v>90</v>
      </c>
      <c r="I5" s="579"/>
      <c r="J5" s="580">
        <f>'cálculo horas'!J26</f>
        <v>0</v>
      </c>
      <c r="K5" s="581"/>
      <c r="L5" s="69"/>
    </row>
    <row r="6" spans="1:12" ht="16.5" thickBot="1">
      <c r="A6" s="69"/>
      <c r="B6" s="69"/>
      <c r="C6" s="190" t="s">
        <v>200</v>
      </c>
      <c r="D6" s="574" t="str">
        <f>INDICE!C4</f>
        <v>ESTABLECIMIENTOS DE FLORISTERIA</v>
      </c>
      <c r="E6" s="574"/>
      <c r="F6" s="575"/>
      <c r="G6" s="69"/>
      <c r="H6" s="582" t="s">
        <v>91</v>
      </c>
      <c r="I6" s="583"/>
      <c r="J6" s="584">
        <f>SUM(J3:J5)</f>
        <v>65</v>
      </c>
      <c r="K6" s="585"/>
      <c r="L6" s="69"/>
    </row>
    <row r="7" spans="1:12" ht="15.75" thickBot="1">
      <c r="A7" s="69"/>
      <c r="B7" s="69"/>
      <c r="C7" s="69"/>
      <c r="D7" s="69"/>
      <c r="E7" s="69"/>
      <c r="F7" s="69"/>
      <c r="G7" s="69"/>
      <c r="H7" s="69"/>
      <c r="I7" s="69"/>
      <c r="J7" s="69"/>
      <c r="K7" s="69"/>
      <c r="L7" s="69"/>
    </row>
    <row r="8" spans="1:12" ht="15.75" thickBot="1">
      <c r="A8" s="69"/>
      <c r="B8" s="69"/>
      <c r="C8" s="555" t="s">
        <v>260</v>
      </c>
      <c r="D8" s="556"/>
      <c r="E8" s="556"/>
      <c r="F8" s="557"/>
      <c r="G8" s="69"/>
      <c r="H8" s="69"/>
      <c r="I8" s="69"/>
      <c r="J8" s="69"/>
      <c r="K8" s="69"/>
      <c r="L8" s="69"/>
    </row>
    <row r="9" spans="1:12" ht="15.75" thickBot="1">
      <c r="A9" s="69"/>
      <c r="B9" s="69"/>
      <c r="C9" s="586" t="s">
        <v>92</v>
      </c>
      <c r="D9" s="588" t="s">
        <v>93</v>
      </c>
      <c r="E9" s="589"/>
      <c r="F9" s="590"/>
      <c r="G9" s="591" t="s">
        <v>94</v>
      </c>
      <c r="H9" s="592"/>
      <c r="I9" s="593"/>
      <c r="J9" s="594" t="s">
        <v>95</v>
      </c>
      <c r="K9" s="595"/>
      <c r="L9" s="596"/>
    </row>
    <row r="10" spans="1:12" ht="39.75" thickBot="1">
      <c r="A10" s="69"/>
      <c r="B10" s="70"/>
      <c r="C10" s="587"/>
      <c r="D10" s="71" t="s">
        <v>96</v>
      </c>
      <c r="E10" s="72" t="s">
        <v>97</v>
      </c>
      <c r="F10" s="73" t="s">
        <v>98</v>
      </c>
      <c r="G10" s="74" t="s">
        <v>99</v>
      </c>
      <c r="H10" s="72" t="s">
        <v>97</v>
      </c>
      <c r="I10" s="75" t="s">
        <v>98</v>
      </c>
      <c r="J10" s="71" t="s">
        <v>100</v>
      </c>
      <c r="K10" s="72" t="s">
        <v>97</v>
      </c>
      <c r="L10" s="73" t="s">
        <v>98</v>
      </c>
    </row>
    <row r="11" spans="1:12">
      <c r="A11" s="69"/>
      <c r="B11" s="76">
        <v>1</v>
      </c>
      <c r="C11" s="185" t="str">
        <f>'RRAA-UUTT-I'!E6&amp;""</f>
        <v>Distribución de dependencias y elementos de una floristería. Normativa.</v>
      </c>
      <c r="D11" s="200">
        <v>7</v>
      </c>
      <c r="E11" s="78">
        <f>D11</f>
        <v>7</v>
      </c>
      <c r="F11" s="79" t="str">
        <f t="shared" ref="F11:F30" si="0">IF(D11&lt;1,"",IF(E11&lt;=$J$3,"PRIMERO",IF(E11&lt;=$J$4+$J$3,"SEGUNDO",IF(E11&lt;=$J$6,"TERCERO","EXCESO HORAS"))))</f>
        <v>PRIMERO</v>
      </c>
      <c r="G11" s="80">
        <f>'UT1'!C6</f>
        <v>0</v>
      </c>
      <c r="H11" s="78">
        <f>G11</f>
        <v>0</v>
      </c>
      <c r="I11" s="79" t="str">
        <f t="shared" ref="I11:I30" si="1">IF(G11&lt;1,"",IF(H11&lt;=$J$3,"PRIMERO",IF(H11&lt;=$J$4+$J$3,"SEGUNDO",IF(H11&lt;=$J$6,"TERCERO","EXCESO HORAS"))))</f>
        <v/>
      </c>
      <c r="J11" s="77">
        <v>15</v>
      </c>
      <c r="K11" s="78">
        <f>J11</f>
        <v>15</v>
      </c>
      <c r="L11" s="79" t="str">
        <f t="shared" ref="L11:L30" si="2">IF(J11&lt;1,"",IF(K11&lt;=$J$3,"PRIMERO",IF(K11&lt;=$J$4+$J$3,"SEGUNDO",IF(K11&lt;=$J$6,"TERCERO","EXCESO HORAS"))))</f>
        <v>PRIMERO</v>
      </c>
    </row>
    <row r="12" spans="1:12">
      <c r="A12" s="69"/>
      <c r="B12" s="81">
        <v>2</v>
      </c>
      <c r="C12" s="186" t="e">
        <f>'RRAA-UUTT-I'!#REF!&amp;""</f>
        <v>#REF!</v>
      </c>
      <c r="D12" s="200">
        <v>6</v>
      </c>
      <c r="E12" s="83">
        <f>D12+E11</f>
        <v>13</v>
      </c>
      <c r="F12" s="84" t="str">
        <f>IF(D12&lt;1,"",IF(E12&lt;=$J$3,"PRIMERO",IF(E12&lt;=$J$4+$J$3,"SEGUNDO",IF(E12&lt;=$J$6,"TERCERO","EXCESO HORAS"))))</f>
        <v>PRIMERO</v>
      </c>
      <c r="G12" s="85">
        <f>'UT2'!C6</f>
        <v>0</v>
      </c>
      <c r="H12" s="83">
        <f>G12+H11</f>
        <v>0</v>
      </c>
      <c r="I12" s="84" t="str">
        <f t="shared" si="1"/>
        <v/>
      </c>
      <c r="J12" s="82"/>
      <c r="K12" s="83">
        <f>J12+K11</f>
        <v>15</v>
      </c>
      <c r="L12" s="84" t="str">
        <f t="shared" si="2"/>
        <v/>
      </c>
    </row>
    <row r="13" spans="1:12">
      <c r="A13" s="69"/>
      <c r="B13" s="81">
        <v>3</v>
      </c>
      <c r="C13" s="186" t="str">
        <f>'RRAA-UUTT-I'!E7&amp;""</f>
        <v xml:space="preserve">Organización del taller y planificación del trabajo. </v>
      </c>
      <c r="D13" s="201">
        <v>6</v>
      </c>
      <c r="E13" s="83">
        <f>D13+E12</f>
        <v>19</v>
      </c>
      <c r="F13" s="84" t="str">
        <f>IF(D13&lt;1,"",IF(E13&lt;=$J$3,"PRIMERO",IF(E13&lt;=$J$4+$J$3,"SEGUNDO",IF(E13&lt;=$J$6,"TERCERO","EXCESO HORAS"))))</f>
        <v>PRIMERO</v>
      </c>
      <c r="G13" s="86">
        <f>'UT3'!C6</f>
        <v>0</v>
      </c>
      <c r="H13" s="83">
        <f t="shared" ref="H13:H30" si="3">G13+H12</f>
        <v>0</v>
      </c>
      <c r="I13" s="84" t="str">
        <f t="shared" si="1"/>
        <v/>
      </c>
      <c r="J13" s="82"/>
      <c r="K13" s="83">
        <f t="shared" ref="K13:K30" si="4">J13+K12</f>
        <v>15</v>
      </c>
      <c r="L13" s="84" t="str">
        <f t="shared" si="2"/>
        <v/>
      </c>
    </row>
    <row r="14" spans="1:12">
      <c r="A14" s="69"/>
      <c r="B14" s="81">
        <v>4</v>
      </c>
      <c r="C14" s="186" t="str">
        <f>'RRAA-UUTT-I'!E8&amp;""</f>
        <v xml:space="preserve">Limpieza y mantenimiento de instalaciones, maquinaria y herramientas de floristería. </v>
      </c>
      <c r="D14" s="200">
        <v>7</v>
      </c>
      <c r="E14" s="83">
        <f>D14+E13</f>
        <v>26</v>
      </c>
      <c r="F14" s="84" t="str">
        <f>IF(D14&lt;1,"",IF(E14&lt;=$J$3,"PRIMERO",IF(E14&lt;=$J$4+$J$3,"SEGUNDO",IF(E14&lt;=$J$6,"TERCERO","EXCESO HORAS"))))</f>
        <v>PRIMERO</v>
      </c>
      <c r="G14" s="87">
        <f>'UT4'!C6</f>
        <v>0</v>
      </c>
      <c r="H14" s="83">
        <f>G14+H13</f>
        <v>0</v>
      </c>
      <c r="I14" s="84" t="str">
        <f t="shared" si="1"/>
        <v/>
      </c>
      <c r="J14" s="82"/>
      <c r="K14" s="83">
        <f>J14+K13</f>
        <v>15</v>
      </c>
      <c r="L14" s="84" t="str">
        <f t="shared" si="2"/>
        <v/>
      </c>
    </row>
    <row r="15" spans="1:12">
      <c r="A15" s="69"/>
      <c r="B15" s="81">
        <v>5</v>
      </c>
      <c r="C15" s="186" t="str">
        <f>'RRAA-UUTT-I'!E10&amp;""</f>
        <v>Montaje de escaparates y exposiciones. Elementos, criterios estéticos y comerciales.</v>
      </c>
      <c r="D15" s="200">
        <v>7</v>
      </c>
      <c r="E15" s="83">
        <f>D15+E14</f>
        <v>33</v>
      </c>
      <c r="F15" s="84" t="str">
        <f>IF(D15&lt;1,"",IF(E15&lt;=$J$3,"PRIMERO",IF(E15&lt;=$J$4+$J$3,"SEGUNDO",IF(E15&lt;=$J$6,"TERCERO","EXCESO HORAS"))))</f>
        <v>PRIMERO</v>
      </c>
      <c r="G15" s="87">
        <f>'UT5'!C6</f>
        <v>0</v>
      </c>
      <c r="H15" s="83">
        <f t="shared" si="3"/>
        <v>0</v>
      </c>
      <c r="I15" s="84" t="str">
        <f t="shared" si="1"/>
        <v/>
      </c>
      <c r="J15" s="82"/>
      <c r="K15" s="83">
        <f t="shared" si="4"/>
        <v>15</v>
      </c>
      <c r="L15" s="84" t="str">
        <f t="shared" si="2"/>
        <v/>
      </c>
    </row>
    <row r="16" spans="1:12">
      <c r="A16" s="69"/>
      <c r="B16" s="81">
        <v>6</v>
      </c>
      <c r="C16" s="186" t="str">
        <f>'RRAA-UUTT-I'!E11&amp;""</f>
        <v/>
      </c>
      <c r="D16" s="200">
        <v>6</v>
      </c>
      <c r="E16" s="83">
        <f>D16+E15</f>
        <v>39</v>
      </c>
      <c r="F16" s="84" t="str">
        <f>IF(D16&lt;1,"",IF(E16&lt;=$J$3,"PRIMERO",IF(E16&lt;=$J$4+$J$3,"SEGUNDO",IF(E16&lt;=$J$6,"TERCERO","EXCESO HORAS"))))</f>
        <v>PRIMERO</v>
      </c>
      <c r="G16" s="87">
        <f>'UT6'!C6</f>
        <v>0</v>
      </c>
      <c r="H16" s="83">
        <f t="shared" si="3"/>
        <v>0</v>
      </c>
      <c r="I16" s="84" t="str">
        <f t="shared" si="1"/>
        <v/>
      </c>
      <c r="J16" s="82"/>
      <c r="K16" s="83">
        <f t="shared" si="4"/>
        <v>15</v>
      </c>
      <c r="L16" s="84" t="str">
        <f t="shared" si="2"/>
        <v/>
      </c>
    </row>
    <row r="17" spans="1:12">
      <c r="A17" s="69"/>
      <c r="B17" s="81">
        <v>7</v>
      </c>
      <c r="C17" s="186" t="str">
        <f>'RRAA-UUTT-I'!E9&amp;""</f>
        <v>Almacenaje y conservación de materias primas en una floristería.</v>
      </c>
      <c r="D17" s="200">
        <v>7</v>
      </c>
      <c r="E17" s="83">
        <f t="shared" ref="E17:E30" si="5">D17+E16</f>
        <v>46</v>
      </c>
      <c r="F17" s="84" t="str">
        <f t="shared" si="0"/>
        <v>SEGUNDO</v>
      </c>
      <c r="G17" s="87">
        <f>'UT7'!C6</f>
        <v>0</v>
      </c>
      <c r="H17" s="83">
        <f t="shared" si="3"/>
        <v>0</v>
      </c>
      <c r="I17" s="84" t="str">
        <f t="shared" si="1"/>
        <v/>
      </c>
      <c r="J17" s="82"/>
      <c r="K17" s="83">
        <f t="shared" si="4"/>
        <v>15</v>
      </c>
      <c r="L17" s="84" t="str">
        <f t="shared" si="2"/>
        <v/>
      </c>
    </row>
    <row r="18" spans="1:12">
      <c r="A18" s="69"/>
      <c r="B18" s="81">
        <v>8</v>
      </c>
      <c r="C18" s="186" t="str">
        <f>'RRAA-UUTT-I'!E13&amp;""</f>
        <v/>
      </c>
      <c r="D18" s="200"/>
      <c r="E18" s="83">
        <f>D18+E17</f>
        <v>46</v>
      </c>
      <c r="F18" s="84" t="str">
        <f t="shared" si="0"/>
        <v/>
      </c>
      <c r="G18" s="87">
        <f>'UT8'!C6</f>
        <v>0</v>
      </c>
      <c r="H18" s="83">
        <f>G18+H17</f>
        <v>0</v>
      </c>
      <c r="I18" s="84" t="str">
        <f t="shared" si="1"/>
        <v/>
      </c>
      <c r="J18" s="82"/>
      <c r="K18" s="83">
        <f>J18+K17</f>
        <v>15</v>
      </c>
      <c r="L18" s="84" t="str">
        <f t="shared" si="2"/>
        <v/>
      </c>
    </row>
    <row r="19" spans="1:12">
      <c r="A19" s="69"/>
      <c r="B19" s="81">
        <v>9</v>
      </c>
      <c r="C19" s="186" t="str">
        <f>'RRAA-UUTT-I'!E14&amp;""</f>
        <v/>
      </c>
      <c r="D19" s="200"/>
      <c r="E19" s="83">
        <f t="shared" si="5"/>
        <v>46</v>
      </c>
      <c r="F19" s="84" t="str">
        <f t="shared" si="0"/>
        <v/>
      </c>
      <c r="G19" s="87">
        <f>'UT9'!C6</f>
        <v>0</v>
      </c>
      <c r="H19" s="83">
        <f t="shared" si="3"/>
        <v>0</v>
      </c>
      <c r="I19" s="84" t="str">
        <f t="shared" si="1"/>
        <v/>
      </c>
      <c r="J19" s="82"/>
      <c r="K19" s="83">
        <f t="shared" si="4"/>
        <v>15</v>
      </c>
      <c r="L19" s="84" t="str">
        <f t="shared" si="2"/>
        <v/>
      </c>
    </row>
    <row r="20" spans="1:12">
      <c r="A20" s="69"/>
      <c r="B20" s="81">
        <v>10</v>
      </c>
      <c r="C20" s="186" t="str">
        <f>'RRAA-UUTT-I'!E15&amp;""</f>
        <v/>
      </c>
      <c r="D20" s="88"/>
      <c r="E20" s="83">
        <f t="shared" si="5"/>
        <v>46</v>
      </c>
      <c r="F20" s="84" t="str">
        <f t="shared" si="0"/>
        <v/>
      </c>
      <c r="G20" s="87">
        <f>'UT10'!C6</f>
        <v>0</v>
      </c>
      <c r="H20" s="83">
        <f t="shared" si="3"/>
        <v>0</v>
      </c>
      <c r="I20" s="84" t="str">
        <f t="shared" si="1"/>
        <v/>
      </c>
      <c r="J20" s="82"/>
      <c r="K20" s="83">
        <f t="shared" si="4"/>
        <v>15</v>
      </c>
      <c r="L20" s="84" t="str">
        <f t="shared" si="2"/>
        <v/>
      </c>
    </row>
    <row r="21" spans="1:12">
      <c r="A21" s="69"/>
      <c r="B21" s="81">
        <v>11</v>
      </c>
      <c r="C21" s="186" t="str">
        <f>'RRAA-UUTT-I'!E16&amp;""</f>
        <v/>
      </c>
      <c r="D21" s="88"/>
      <c r="E21" s="83">
        <f t="shared" si="5"/>
        <v>46</v>
      </c>
      <c r="F21" s="84" t="str">
        <f t="shared" si="0"/>
        <v/>
      </c>
      <c r="G21" s="87">
        <f>'UT11'!C6</f>
        <v>0</v>
      </c>
      <c r="H21" s="83">
        <f t="shared" si="3"/>
        <v>0</v>
      </c>
      <c r="I21" s="84" t="str">
        <f t="shared" si="1"/>
        <v/>
      </c>
      <c r="J21" s="82"/>
      <c r="K21" s="83">
        <f t="shared" si="4"/>
        <v>15</v>
      </c>
      <c r="L21" s="84" t="str">
        <f t="shared" si="2"/>
        <v/>
      </c>
    </row>
    <row r="22" spans="1:12">
      <c r="A22" s="69"/>
      <c r="B22" s="81">
        <v>12</v>
      </c>
      <c r="C22" s="186" t="str">
        <f>'RRAA-UUTT-I'!E17&amp;""</f>
        <v/>
      </c>
      <c r="D22" s="88"/>
      <c r="E22" s="83">
        <f t="shared" si="5"/>
        <v>46</v>
      </c>
      <c r="F22" s="84" t="str">
        <f t="shared" si="0"/>
        <v/>
      </c>
      <c r="G22" s="87">
        <f>'UT12'!C6</f>
        <v>0</v>
      </c>
      <c r="H22" s="83">
        <f t="shared" si="3"/>
        <v>0</v>
      </c>
      <c r="I22" s="84" t="str">
        <f t="shared" si="1"/>
        <v/>
      </c>
      <c r="J22" s="82"/>
      <c r="K22" s="83">
        <f t="shared" si="4"/>
        <v>15</v>
      </c>
      <c r="L22" s="84" t="str">
        <f t="shared" si="2"/>
        <v/>
      </c>
    </row>
    <row r="23" spans="1:12">
      <c r="A23" s="69"/>
      <c r="B23" s="81">
        <v>13</v>
      </c>
      <c r="C23" s="186" t="str">
        <f>'RRAA-UUTT-I'!E18&amp;""</f>
        <v/>
      </c>
      <c r="D23" s="88"/>
      <c r="E23" s="83">
        <f t="shared" si="5"/>
        <v>46</v>
      </c>
      <c r="F23" s="84" t="str">
        <f t="shared" si="0"/>
        <v/>
      </c>
      <c r="G23" s="87">
        <f>'UT13'!C6</f>
        <v>0</v>
      </c>
      <c r="H23" s="83">
        <f t="shared" si="3"/>
        <v>0</v>
      </c>
      <c r="I23" s="84" t="str">
        <f t="shared" si="1"/>
        <v/>
      </c>
      <c r="J23" s="82"/>
      <c r="K23" s="83">
        <f t="shared" si="4"/>
        <v>15</v>
      </c>
      <c r="L23" s="84" t="str">
        <f t="shared" si="2"/>
        <v/>
      </c>
    </row>
    <row r="24" spans="1:12">
      <c r="A24" s="69"/>
      <c r="B24" s="81">
        <v>14</v>
      </c>
      <c r="C24" s="186" t="str">
        <f>'RRAA-UUTT-I'!E19&amp;""</f>
        <v/>
      </c>
      <c r="D24" s="88"/>
      <c r="E24" s="83">
        <f t="shared" si="5"/>
        <v>46</v>
      </c>
      <c r="F24" s="84" t="str">
        <f t="shared" si="0"/>
        <v/>
      </c>
      <c r="G24" s="87">
        <f>'UT14'!C6</f>
        <v>0</v>
      </c>
      <c r="H24" s="83">
        <f t="shared" si="3"/>
        <v>0</v>
      </c>
      <c r="I24" s="84" t="str">
        <f t="shared" si="1"/>
        <v/>
      </c>
      <c r="J24" s="82"/>
      <c r="K24" s="83">
        <f t="shared" si="4"/>
        <v>15</v>
      </c>
      <c r="L24" s="84" t="str">
        <f t="shared" si="2"/>
        <v/>
      </c>
    </row>
    <row r="25" spans="1:12">
      <c r="A25" s="69"/>
      <c r="B25" s="81">
        <v>15</v>
      </c>
      <c r="C25" s="186" t="str">
        <f>'RRAA-UUTT-I'!E20&amp;""</f>
        <v/>
      </c>
      <c r="D25" s="88"/>
      <c r="E25" s="83">
        <f t="shared" si="5"/>
        <v>46</v>
      </c>
      <c r="F25" s="84" t="str">
        <f t="shared" si="0"/>
        <v/>
      </c>
      <c r="G25" s="87">
        <f>'UT15'!C6</f>
        <v>0</v>
      </c>
      <c r="H25" s="83">
        <f t="shared" si="3"/>
        <v>0</v>
      </c>
      <c r="I25" s="84" t="str">
        <f t="shared" si="1"/>
        <v/>
      </c>
      <c r="J25" s="82"/>
      <c r="K25" s="83">
        <f t="shared" si="4"/>
        <v>15</v>
      </c>
      <c r="L25" s="84" t="str">
        <f t="shared" si="2"/>
        <v/>
      </c>
    </row>
    <row r="26" spans="1:12">
      <c r="A26" s="69"/>
      <c r="B26" s="81">
        <v>16</v>
      </c>
      <c r="C26" s="186" t="str">
        <f>'RRAA-UUTT-I'!E21&amp;""</f>
        <v/>
      </c>
      <c r="D26" s="88"/>
      <c r="E26" s="83">
        <f t="shared" si="5"/>
        <v>46</v>
      </c>
      <c r="F26" s="84" t="str">
        <f t="shared" si="0"/>
        <v/>
      </c>
      <c r="G26" s="87">
        <f>'UT16'!C6</f>
        <v>0</v>
      </c>
      <c r="H26" s="83">
        <f t="shared" si="3"/>
        <v>0</v>
      </c>
      <c r="I26" s="84" t="str">
        <f t="shared" si="1"/>
        <v/>
      </c>
      <c r="J26" s="82"/>
      <c r="K26" s="83">
        <f t="shared" si="4"/>
        <v>15</v>
      </c>
      <c r="L26" s="84" t="str">
        <f t="shared" si="2"/>
        <v/>
      </c>
    </row>
    <row r="27" spans="1:12">
      <c r="A27" s="69"/>
      <c r="B27" s="81">
        <v>17</v>
      </c>
      <c r="C27" s="186" t="str">
        <f>'RRAA-UUTT-I'!E22&amp;""</f>
        <v/>
      </c>
      <c r="D27" s="88"/>
      <c r="E27" s="83">
        <f t="shared" si="5"/>
        <v>46</v>
      </c>
      <c r="F27" s="84" t="str">
        <f t="shared" si="0"/>
        <v/>
      </c>
      <c r="G27" s="87">
        <f>'UT17'!C6</f>
        <v>0</v>
      </c>
      <c r="H27" s="83">
        <f t="shared" si="3"/>
        <v>0</v>
      </c>
      <c r="I27" s="84" t="str">
        <f t="shared" si="1"/>
        <v/>
      </c>
      <c r="J27" s="82"/>
      <c r="K27" s="83">
        <f t="shared" si="4"/>
        <v>15</v>
      </c>
      <c r="L27" s="84" t="str">
        <f t="shared" si="2"/>
        <v/>
      </c>
    </row>
    <row r="28" spans="1:12">
      <c r="A28" s="69"/>
      <c r="B28" s="81">
        <v>18</v>
      </c>
      <c r="C28" s="186" t="str">
        <f>'RRAA-UUTT-I'!E23&amp;""</f>
        <v/>
      </c>
      <c r="D28" s="88"/>
      <c r="E28" s="83">
        <f t="shared" si="5"/>
        <v>46</v>
      </c>
      <c r="F28" s="84" t="str">
        <f t="shared" si="0"/>
        <v/>
      </c>
      <c r="G28" s="87">
        <f>'UT18'!C6</f>
        <v>0</v>
      </c>
      <c r="H28" s="83">
        <f t="shared" si="3"/>
        <v>0</v>
      </c>
      <c r="I28" s="84" t="str">
        <f t="shared" si="1"/>
        <v/>
      </c>
      <c r="J28" s="82"/>
      <c r="K28" s="83">
        <f t="shared" si="4"/>
        <v>15</v>
      </c>
      <c r="L28" s="84" t="str">
        <f t="shared" si="2"/>
        <v/>
      </c>
    </row>
    <row r="29" spans="1:12">
      <c r="A29" s="69"/>
      <c r="B29" s="81">
        <v>19</v>
      </c>
      <c r="C29" s="186" t="str">
        <f>'RRAA-UUTT-I'!E24&amp;""</f>
        <v/>
      </c>
      <c r="D29" s="88"/>
      <c r="E29" s="83">
        <f t="shared" si="5"/>
        <v>46</v>
      </c>
      <c r="F29" s="84" t="str">
        <f t="shared" si="0"/>
        <v/>
      </c>
      <c r="G29" s="87">
        <f>'UT19'!C6</f>
        <v>0</v>
      </c>
      <c r="H29" s="83">
        <f t="shared" si="3"/>
        <v>0</v>
      </c>
      <c r="I29" s="84" t="str">
        <f t="shared" si="1"/>
        <v/>
      </c>
      <c r="J29" s="82"/>
      <c r="K29" s="83">
        <f t="shared" si="4"/>
        <v>15</v>
      </c>
      <c r="L29" s="84" t="str">
        <f t="shared" si="2"/>
        <v/>
      </c>
    </row>
    <row r="30" spans="1:12" ht="15.75" thickBot="1">
      <c r="A30" s="69"/>
      <c r="B30" s="89">
        <v>20</v>
      </c>
      <c r="C30" s="187" t="str">
        <f>'RRAA-UUTT-I'!E25&amp;""</f>
        <v/>
      </c>
      <c r="D30" s="90"/>
      <c r="E30" s="91">
        <f t="shared" si="5"/>
        <v>46</v>
      </c>
      <c r="F30" s="92" t="str">
        <f t="shared" si="0"/>
        <v/>
      </c>
      <c r="G30" s="93">
        <f>'UT20'!C6</f>
        <v>0</v>
      </c>
      <c r="H30" s="91">
        <f t="shared" si="3"/>
        <v>0</v>
      </c>
      <c r="I30" s="92" t="str">
        <f t="shared" si="1"/>
        <v/>
      </c>
      <c r="J30" s="94"/>
      <c r="K30" s="91">
        <f t="shared" si="4"/>
        <v>15</v>
      </c>
      <c r="L30" s="92" t="str">
        <f t="shared" si="2"/>
        <v/>
      </c>
    </row>
    <row r="31" spans="1:12" ht="27.6" customHeight="1" thickBot="1">
      <c r="A31" s="69"/>
      <c r="B31" s="69"/>
      <c r="C31" s="95"/>
      <c r="D31" s="96"/>
      <c r="E31" s="97">
        <f>SUM(D11:D30)</f>
        <v>46</v>
      </c>
      <c r="F31" s="98" t="s">
        <v>101</v>
      </c>
      <c r="G31" s="99"/>
      <c r="H31" s="97">
        <f>SUM(G11:G30)</f>
        <v>0</v>
      </c>
      <c r="I31" s="98" t="s">
        <v>101</v>
      </c>
      <c r="J31" s="99"/>
      <c r="K31" s="97">
        <f>SUM(J11:J30)</f>
        <v>15</v>
      </c>
      <c r="L31" s="98" t="s">
        <v>101</v>
      </c>
    </row>
    <row r="32" spans="1:12" ht="24.75" customHeight="1" thickBot="1">
      <c r="A32" s="69"/>
      <c r="B32" s="69"/>
      <c r="C32" s="99"/>
      <c r="D32" s="99"/>
      <c r="E32" s="100">
        <f>$J$6-E31</f>
        <v>19</v>
      </c>
      <c r="F32" s="98" t="s">
        <v>102</v>
      </c>
      <c r="G32" s="99"/>
      <c r="H32" s="100">
        <f>$J$6-H31</f>
        <v>65</v>
      </c>
      <c r="I32" s="98" t="s">
        <v>102</v>
      </c>
      <c r="J32" s="99"/>
      <c r="K32" s="100">
        <f>$J$6-K31</f>
        <v>50</v>
      </c>
      <c r="L32" s="98" t="s">
        <v>102</v>
      </c>
    </row>
    <row r="33" spans="1:15">
      <c r="A33" s="69"/>
      <c r="B33" s="69"/>
      <c r="C33" s="69"/>
      <c r="D33" s="69"/>
      <c r="E33" s="99"/>
      <c r="F33" s="99"/>
      <c r="G33" s="99"/>
      <c r="H33" s="99"/>
      <c r="I33" s="99"/>
      <c r="J33" s="99"/>
      <c r="K33" s="99"/>
      <c r="L33" s="99"/>
    </row>
    <row r="34" spans="1:15">
      <c r="A34" s="69"/>
      <c r="B34" s="69"/>
      <c r="C34" s="101" t="s">
        <v>103</v>
      </c>
      <c r="D34" s="69"/>
      <c r="E34" s="99"/>
      <c r="F34" s="99"/>
      <c r="G34" s="99"/>
      <c r="H34" s="99"/>
      <c r="I34" s="99"/>
      <c r="J34" s="99"/>
      <c r="K34" s="99"/>
      <c r="L34" s="99"/>
    </row>
    <row r="35" spans="1:15">
      <c r="C35" s="597" t="s">
        <v>104</v>
      </c>
      <c r="D35" s="597"/>
      <c r="E35" s="597"/>
      <c r="F35" s="597"/>
      <c r="G35" s="597"/>
      <c r="H35" s="597"/>
      <c r="I35" s="597"/>
      <c r="J35" s="597"/>
      <c r="K35" s="597"/>
      <c r="L35" s="597"/>
      <c r="M35" s="597"/>
      <c r="N35" s="597"/>
      <c r="O35" s="597"/>
    </row>
    <row r="36" spans="1:15">
      <c r="E36" s="102"/>
      <c r="F36" s="102"/>
      <c r="G36" s="102"/>
      <c r="H36" s="102"/>
      <c r="I36" s="102"/>
      <c r="J36" s="102"/>
      <c r="K36" s="102"/>
      <c r="L36" s="102"/>
    </row>
    <row r="37" spans="1:15">
      <c r="E37" s="102"/>
      <c r="F37" s="102"/>
      <c r="G37" s="102"/>
      <c r="H37" s="102"/>
      <c r="I37" s="102"/>
      <c r="J37" s="102"/>
      <c r="K37" s="102"/>
      <c r="L37" s="102"/>
    </row>
  </sheetData>
  <sheetProtection formatCells="0" formatColumns="0" formatRows="0"/>
  <mergeCells count="19">
    <mergeCell ref="C9:C10"/>
    <mergeCell ref="D9:F9"/>
    <mergeCell ref="G9:I9"/>
    <mergeCell ref="J9:L9"/>
    <mergeCell ref="C35:O35"/>
    <mergeCell ref="C8:F8"/>
    <mergeCell ref="C2:F2"/>
    <mergeCell ref="H2:K2"/>
    <mergeCell ref="H3:I3"/>
    <mergeCell ref="J3:K3"/>
    <mergeCell ref="D4:F4"/>
    <mergeCell ref="H4:I4"/>
    <mergeCell ref="J4:K4"/>
    <mergeCell ref="D6:F6"/>
    <mergeCell ref="D5:F5"/>
    <mergeCell ref="H5:I5"/>
    <mergeCell ref="J5:K5"/>
    <mergeCell ref="H6:I6"/>
    <mergeCell ref="J6:K6"/>
  </mergeCells>
  <conditionalFormatting sqref="F11:F30 I11:I30 L11:L30">
    <cfRule type="containsText" dxfId="188" priority="25" stopIfTrue="1" operator="containsText" text="tercero">
      <formula>NOT(ISERROR(SEARCH("tercero",F11)))</formula>
    </cfRule>
    <cfRule type="containsText" dxfId="187" priority="26" stopIfTrue="1" operator="containsText" text="exceso horas">
      <formula>NOT(ISERROR(SEARCH("exceso horas",F11)))</formula>
    </cfRule>
    <cfRule type="containsText" dxfId="186" priority="27" stopIfTrue="1" operator="containsText" text="segundo">
      <formula>NOT(ISERROR(SEARCH("segundo",F11)))</formula>
    </cfRule>
    <cfRule type="containsText" dxfId="185" priority="28" stopIfTrue="1" operator="containsText" text="primero">
      <formula>NOT(ISERROR(SEARCH("primero",F11)))</formula>
    </cfRule>
  </conditionalFormatting>
  <conditionalFormatting sqref="E32">
    <cfRule type="cellIs" dxfId="184" priority="22" stopIfTrue="1" operator="lessThan">
      <formula>0</formula>
    </cfRule>
    <cfRule type="cellIs" dxfId="183" priority="23" stopIfTrue="1" operator="greaterThan">
      <formula>0</formula>
    </cfRule>
    <cfRule type="cellIs" dxfId="182" priority="24" stopIfTrue="1" operator="equal">
      <formula>0</formula>
    </cfRule>
  </conditionalFormatting>
  <conditionalFormatting sqref="E31">
    <cfRule type="cellIs" dxfId="181" priority="19" stopIfTrue="1" operator="greaterThan">
      <formula>$J$6</formula>
    </cfRule>
    <cfRule type="cellIs" dxfId="180" priority="20" stopIfTrue="1" operator="lessThan">
      <formula>$J$6</formula>
    </cfRule>
    <cfRule type="cellIs" dxfId="179" priority="21" stopIfTrue="1" operator="equal">
      <formula>$J$6</formula>
    </cfRule>
  </conditionalFormatting>
  <conditionalFormatting sqref="H32">
    <cfRule type="cellIs" dxfId="178" priority="16" stopIfTrue="1" operator="lessThan">
      <formula>0</formula>
    </cfRule>
    <cfRule type="cellIs" dxfId="177" priority="17" stopIfTrue="1" operator="greaterThan">
      <formula>0</formula>
    </cfRule>
    <cfRule type="cellIs" dxfId="176" priority="18" stopIfTrue="1" operator="equal">
      <formula>0</formula>
    </cfRule>
  </conditionalFormatting>
  <conditionalFormatting sqref="H31">
    <cfRule type="cellIs" dxfId="175" priority="13" stopIfTrue="1" operator="greaterThan">
      <formula>$J$6</formula>
    </cfRule>
    <cfRule type="cellIs" dxfId="174" priority="14" stopIfTrue="1" operator="lessThan">
      <formula>$J$6</formula>
    </cfRule>
    <cfRule type="cellIs" dxfId="173" priority="15" stopIfTrue="1" operator="equal">
      <formula>$J$6</formula>
    </cfRule>
  </conditionalFormatting>
  <conditionalFormatting sqref="K32">
    <cfRule type="cellIs" dxfId="172" priority="10" stopIfTrue="1" operator="lessThan">
      <formula>0</formula>
    </cfRule>
    <cfRule type="cellIs" dxfId="171" priority="11" stopIfTrue="1" operator="greaterThan">
      <formula>0</formula>
    </cfRule>
    <cfRule type="cellIs" dxfId="170" priority="12" stopIfTrue="1" operator="equal">
      <formula>0</formula>
    </cfRule>
  </conditionalFormatting>
  <conditionalFormatting sqref="K31">
    <cfRule type="cellIs" dxfId="169" priority="7" stopIfTrue="1" operator="greaterThan">
      <formula>$J$6</formula>
    </cfRule>
    <cfRule type="cellIs" dxfId="168" priority="8" stopIfTrue="1" operator="lessThan">
      <formula>$J$6</formula>
    </cfRule>
    <cfRule type="cellIs" dxfId="167" priority="9" stopIfTrue="1" operator="equal">
      <formula>$J$6</formula>
    </cfRule>
  </conditionalFormatting>
  <conditionalFormatting sqref="H32">
    <cfRule type="cellIs" dxfId="166" priority="4" stopIfTrue="1" operator="lessThan">
      <formula>0</formula>
    </cfRule>
    <cfRule type="cellIs" dxfId="165" priority="5" stopIfTrue="1" operator="greaterThan">
      <formula>0</formula>
    </cfRule>
    <cfRule type="cellIs" dxfId="164" priority="6" stopIfTrue="1" operator="equal">
      <formula>0</formula>
    </cfRule>
  </conditionalFormatting>
  <conditionalFormatting sqref="K32">
    <cfRule type="cellIs" dxfId="163" priority="1" stopIfTrue="1" operator="lessThan">
      <formula>0</formula>
    </cfRule>
    <cfRule type="cellIs" dxfId="162" priority="2" stopIfTrue="1" operator="greaterThan">
      <formula>0</formula>
    </cfRule>
    <cfRule type="cellIs" dxfId="161" priority="3" stopIfTrue="1" operator="equal">
      <formula>0</formula>
    </cfRule>
  </conditionalFormatting>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B1:N81"/>
  <sheetViews>
    <sheetView showGridLines="0" topLeftCell="A10" zoomScale="90" zoomScaleNormal="90" zoomScalePageLayoutView="85" workbookViewId="0">
      <selection activeCell="N8" sqref="N8"/>
    </sheetView>
  </sheetViews>
  <sheetFormatPr baseColWidth="10" defaultColWidth="10.85546875" defaultRowHeight="15"/>
  <cols>
    <col min="1" max="1" width="6.28515625" style="68" customWidth="1"/>
    <col min="2" max="2" width="22.140625" style="68" customWidth="1"/>
    <col min="3" max="7" width="10.85546875" style="68"/>
    <col min="8" max="8" width="7.140625" style="68" customWidth="1"/>
    <col min="9" max="9" width="4.140625" style="68" customWidth="1"/>
    <col min="10" max="10" width="7.28515625" style="68" customWidth="1"/>
    <col min="11" max="11" width="4" style="68" customWidth="1"/>
    <col min="12" max="12" width="31.42578125" style="68" customWidth="1"/>
    <col min="13" max="13" width="16" style="103" customWidth="1"/>
    <col min="14" max="14" width="29.85546875" style="68" customWidth="1"/>
    <col min="15" max="16384" width="10.85546875" style="68"/>
  </cols>
  <sheetData>
    <row r="1" spans="2:14" ht="15.75" thickBot="1"/>
    <row r="2" spans="2:14" ht="24" thickBot="1">
      <c r="B2" s="598" t="s">
        <v>105</v>
      </c>
      <c r="C2" s="599"/>
      <c r="D2" s="599"/>
      <c r="E2" s="599"/>
      <c r="F2" s="599"/>
      <c r="G2" s="599"/>
      <c r="H2" s="599"/>
      <c r="I2" s="599"/>
      <c r="J2" s="599"/>
      <c r="K2" s="599"/>
      <c r="L2" s="599"/>
      <c r="M2" s="599"/>
      <c r="N2" s="600"/>
    </row>
    <row r="4" spans="2:14" ht="8.25" customHeight="1" thickBot="1"/>
    <row r="5" spans="2:14" ht="17.25" customHeight="1" thickBot="1">
      <c r="B5" s="177" t="s">
        <v>2</v>
      </c>
      <c r="C5" s="611" t="str">
        <f>INDICE!I4</f>
        <v>2º JARDINERIA Y FLORISTERIA</v>
      </c>
      <c r="D5" s="612"/>
      <c r="E5" s="612"/>
      <c r="F5" s="613" t="s">
        <v>84</v>
      </c>
      <c r="G5" s="614"/>
      <c r="H5" s="612" t="str">
        <f>INDICE!L4</f>
        <v>2019 / 2020</v>
      </c>
      <c r="I5" s="612"/>
      <c r="J5" s="615"/>
      <c r="L5" s="601" t="s">
        <v>106</v>
      </c>
      <c r="M5" s="602"/>
    </row>
    <row r="6" spans="2:14" ht="17.25" customHeight="1" thickBot="1">
      <c r="B6" s="176" t="s">
        <v>1</v>
      </c>
      <c r="C6" s="603" t="str">
        <f>INDICE!C4</f>
        <v>ESTABLECIMIENTOS DE FLORISTERIA</v>
      </c>
      <c r="D6" s="603"/>
      <c r="E6" s="603"/>
      <c r="F6" s="603"/>
      <c r="G6" s="603"/>
      <c r="H6" s="603"/>
      <c r="I6" s="603"/>
      <c r="J6" s="604"/>
      <c r="L6" s="191" t="s">
        <v>107</v>
      </c>
      <c r="M6" s="104">
        <v>2019</v>
      </c>
      <c r="N6" s="105"/>
    </row>
    <row r="7" spans="2:14" ht="17.25" customHeight="1" thickBot="1">
      <c r="L7" s="192" t="s">
        <v>108</v>
      </c>
      <c r="M7" s="106">
        <v>2020</v>
      </c>
      <c r="N7" s="105"/>
    </row>
    <row r="8" spans="2:14" ht="51" customHeight="1" thickBot="1">
      <c r="C8" s="605" t="s">
        <v>179</v>
      </c>
      <c r="D8" s="606"/>
      <c r="E8" s="606"/>
      <c r="F8" s="606"/>
      <c r="G8" s="607"/>
      <c r="K8" s="103"/>
      <c r="L8" s="193" t="s">
        <v>109</v>
      </c>
      <c r="M8" s="442">
        <v>43724</v>
      </c>
      <c r="N8" s="107"/>
    </row>
    <row r="9" spans="2:14" ht="15.75" customHeight="1">
      <c r="B9" s="616" t="s">
        <v>219</v>
      </c>
      <c r="C9" s="108" t="s">
        <v>110</v>
      </c>
      <c r="D9" s="109" t="s">
        <v>111</v>
      </c>
      <c r="E9" s="109" t="s">
        <v>112</v>
      </c>
      <c r="F9" s="109" t="s">
        <v>113</v>
      </c>
      <c r="G9" s="110" t="s">
        <v>114</v>
      </c>
      <c r="K9" s="103"/>
      <c r="L9" s="193" t="s">
        <v>115</v>
      </c>
      <c r="M9" s="442">
        <v>43819</v>
      </c>
      <c r="N9" s="107"/>
    </row>
    <row r="10" spans="2:14" ht="17.25" customHeight="1" thickBot="1">
      <c r="B10" s="617"/>
      <c r="C10" s="111">
        <v>0</v>
      </c>
      <c r="D10" s="112">
        <v>2</v>
      </c>
      <c r="E10" s="112"/>
      <c r="F10" s="112">
        <v>0</v>
      </c>
      <c r="G10" s="113">
        <v>1</v>
      </c>
      <c r="L10" s="193" t="s">
        <v>116</v>
      </c>
      <c r="M10" s="442">
        <v>43902</v>
      </c>
      <c r="N10" s="107"/>
    </row>
    <row r="11" spans="2:14" ht="17.25" customHeight="1" thickBot="1">
      <c r="G11" s="114"/>
      <c r="H11" s="114"/>
      <c r="I11" s="114"/>
      <c r="J11" s="114"/>
      <c r="L11" s="193" t="s">
        <v>117</v>
      </c>
      <c r="M11" s="442"/>
      <c r="N11" s="332" t="s">
        <v>263</v>
      </c>
    </row>
    <row r="12" spans="2:14" ht="17.25" customHeight="1" thickBot="1">
      <c r="B12" s="608" t="s">
        <v>118</v>
      </c>
      <c r="C12" s="609"/>
      <c r="D12" s="609"/>
      <c r="E12" s="609"/>
      <c r="F12" s="609"/>
      <c r="G12" s="609"/>
      <c r="H12" s="609"/>
      <c r="I12" s="609"/>
      <c r="J12" s="610"/>
      <c r="L12" s="193" t="s">
        <v>119</v>
      </c>
      <c r="M12" s="442">
        <v>43822</v>
      </c>
      <c r="N12" s="107"/>
    </row>
    <row r="13" spans="2:14" ht="17.25" customHeight="1" thickBot="1">
      <c r="B13" s="618" t="s">
        <v>120</v>
      </c>
      <c r="C13" s="619"/>
      <c r="D13" s="619"/>
      <c r="E13" s="619"/>
      <c r="F13" s="619"/>
      <c r="G13" s="619"/>
      <c r="H13" s="619"/>
      <c r="I13" s="619"/>
      <c r="J13" s="619"/>
      <c r="L13" s="193" t="s">
        <v>121</v>
      </c>
      <c r="M13" s="442">
        <v>43836</v>
      </c>
      <c r="N13" s="107"/>
    </row>
    <row r="14" spans="2:14" ht="17.25" customHeight="1" thickBot="1">
      <c r="B14" s="115" t="s">
        <v>122</v>
      </c>
      <c r="C14" s="116" t="s">
        <v>110</v>
      </c>
      <c r="D14" s="117" t="s">
        <v>111</v>
      </c>
      <c r="E14" s="117" t="s">
        <v>112</v>
      </c>
      <c r="F14" s="117" t="s">
        <v>113</v>
      </c>
      <c r="G14" s="118" t="s">
        <v>114</v>
      </c>
      <c r="H14" s="620" t="s">
        <v>123</v>
      </c>
      <c r="I14" s="621"/>
      <c r="J14" s="622"/>
      <c r="L14" s="193" t="s">
        <v>124</v>
      </c>
      <c r="M14" s="442">
        <v>43927</v>
      </c>
      <c r="N14" s="107"/>
    </row>
    <row r="15" spans="2:14" ht="17.25" customHeight="1" thickBot="1">
      <c r="B15" s="119"/>
      <c r="C15" s="120"/>
      <c r="D15" s="121"/>
      <c r="E15" s="121"/>
      <c r="F15" s="121"/>
      <c r="G15" s="122"/>
      <c r="H15" s="123" t="s">
        <v>125</v>
      </c>
      <c r="I15" s="124" t="s">
        <v>126</v>
      </c>
      <c r="J15" s="125" t="s">
        <v>127</v>
      </c>
      <c r="L15" s="193" t="s">
        <v>128</v>
      </c>
      <c r="M15" s="442">
        <v>43933</v>
      </c>
      <c r="N15" s="107"/>
    </row>
    <row r="16" spans="2:14" ht="17.25" customHeight="1">
      <c r="B16" s="126" t="str">
        <f>'proceso interno - no tocar'!B6</f>
        <v>SEPTIEMBRE</v>
      </c>
      <c r="C16" s="127">
        <f>'proceso interno - no tocar'!D6</f>
        <v>0</v>
      </c>
      <c r="D16" s="127">
        <f>'proceso interno - no tocar'!F6</f>
        <v>4</v>
      </c>
      <c r="E16" s="127">
        <f>'proceso interno - no tocar'!H6</f>
        <v>0</v>
      </c>
      <c r="F16" s="127">
        <f>'proceso interno - no tocar'!J6</f>
        <v>0</v>
      </c>
      <c r="G16" s="127">
        <f>'proceso interno - no tocar'!L6</f>
        <v>2</v>
      </c>
      <c r="H16" s="128">
        <f>'proceso interno - no tocar'!H21</f>
        <v>6</v>
      </c>
      <c r="I16" s="128">
        <f>'proceso interno - no tocar'!R21</f>
        <v>0</v>
      </c>
      <c r="J16" s="129">
        <f>'proceso interno - no tocar'!AB21</f>
        <v>0</v>
      </c>
      <c r="L16" s="623" t="s">
        <v>129</v>
      </c>
      <c r="M16" s="130">
        <v>43769</v>
      </c>
      <c r="N16" s="131" t="s">
        <v>130</v>
      </c>
    </row>
    <row r="17" spans="2:14" ht="17.25" customHeight="1">
      <c r="B17" s="126" t="str">
        <f>'proceso interno - no tocar'!B7</f>
        <v>OCTUBRE</v>
      </c>
      <c r="C17" s="127">
        <f>'proceso interno - no tocar'!D7</f>
        <v>0</v>
      </c>
      <c r="D17" s="127">
        <f>'proceso interno - no tocar'!F7</f>
        <v>10</v>
      </c>
      <c r="E17" s="127">
        <f>'proceso interno - no tocar'!H7</f>
        <v>0</v>
      </c>
      <c r="F17" s="127">
        <f>'proceso interno - no tocar'!J7</f>
        <v>0</v>
      </c>
      <c r="G17" s="127">
        <f>'proceso interno - no tocar'!L7</f>
        <v>4</v>
      </c>
      <c r="H17" s="128">
        <f>'proceso interno - no tocar'!H22</f>
        <v>14</v>
      </c>
      <c r="I17" s="132">
        <f>'proceso interno - no tocar'!R22</f>
        <v>0</v>
      </c>
      <c r="J17" s="133">
        <f>'proceso interno - no tocar'!AB22</f>
        <v>0</v>
      </c>
      <c r="L17" s="624"/>
      <c r="M17" s="130">
        <v>43770</v>
      </c>
      <c r="N17" s="134" t="s">
        <v>130</v>
      </c>
    </row>
    <row r="18" spans="2:14" ht="17.25" customHeight="1">
      <c r="B18" s="126" t="str">
        <f>'proceso interno - no tocar'!B8</f>
        <v>NOVIEMBRE</v>
      </c>
      <c r="C18" s="127">
        <f>'proceso interno - no tocar'!D8</f>
        <v>0</v>
      </c>
      <c r="D18" s="127">
        <f>'proceso interno - no tocar'!F8</f>
        <v>8</v>
      </c>
      <c r="E18" s="127">
        <f>'proceso interno - no tocar'!H8</f>
        <v>0</v>
      </c>
      <c r="F18" s="127">
        <f>'proceso interno - no tocar'!J8</f>
        <v>0</v>
      </c>
      <c r="G18" s="127">
        <f>'proceso interno - no tocar'!L8</f>
        <v>4</v>
      </c>
      <c r="H18" s="128">
        <f>'proceso interno - no tocar'!H23</f>
        <v>12</v>
      </c>
      <c r="I18" s="132">
        <f>'proceso interno - no tocar'!R23</f>
        <v>0</v>
      </c>
      <c r="J18" s="133">
        <f>'proceso interno - no tocar'!AB23</f>
        <v>0</v>
      </c>
      <c r="L18" s="624"/>
      <c r="M18" s="130">
        <v>43837</v>
      </c>
      <c r="N18" s="134" t="s">
        <v>352</v>
      </c>
    </row>
    <row r="19" spans="2:14" ht="17.25" customHeight="1">
      <c r="B19" s="126" t="str">
        <f>'proceso interno - no tocar'!B9</f>
        <v>DICIEMBRE</v>
      </c>
      <c r="C19" s="127">
        <f>'proceso interno - no tocar'!D9</f>
        <v>0</v>
      </c>
      <c r="D19" s="127">
        <f>'proceso interno - no tocar'!F9</f>
        <v>6</v>
      </c>
      <c r="E19" s="127">
        <f>'proceso interno - no tocar'!H9</f>
        <v>0</v>
      </c>
      <c r="F19" s="127">
        <f>'proceso interno - no tocar'!J9</f>
        <v>0</v>
      </c>
      <c r="G19" s="127">
        <f>'proceso interno - no tocar'!L9</f>
        <v>1</v>
      </c>
      <c r="H19" s="128">
        <f>'proceso interno - no tocar'!H24</f>
        <v>7</v>
      </c>
      <c r="I19" s="132">
        <f>'proceso interno - no tocar'!R24</f>
        <v>0</v>
      </c>
      <c r="J19" s="133">
        <f>'proceso interno - no tocar'!AB24</f>
        <v>0</v>
      </c>
      <c r="L19" s="624"/>
      <c r="M19" s="130">
        <v>43805</v>
      </c>
      <c r="N19" s="134" t="s">
        <v>131</v>
      </c>
    </row>
    <row r="20" spans="2:14" ht="17.25" customHeight="1">
      <c r="B20" s="126" t="str">
        <f>'proceso interno - no tocar'!B10</f>
        <v>ENERO</v>
      </c>
      <c r="C20" s="127">
        <f>'proceso interno - no tocar'!D10</f>
        <v>0</v>
      </c>
      <c r="D20" s="127">
        <f>'proceso interno - no tocar'!F10</f>
        <v>6</v>
      </c>
      <c r="E20" s="127">
        <f>'proceso interno - no tocar'!H10</f>
        <v>0</v>
      </c>
      <c r="F20" s="127">
        <f>'proceso interno - no tocar'!J10</f>
        <v>0</v>
      </c>
      <c r="G20" s="127">
        <f>'proceso interno - no tocar'!L10</f>
        <v>4</v>
      </c>
      <c r="H20" s="128">
        <f>'proceso interno - no tocar'!H25</f>
        <v>0</v>
      </c>
      <c r="I20" s="132">
        <f>'proceso interno - no tocar'!R25</f>
        <v>10</v>
      </c>
      <c r="J20" s="133">
        <f>'proceso interno - no tocar'!AB25</f>
        <v>0</v>
      </c>
      <c r="L20" s="624"/>
      <c r="M20" s="130">
        <v>43808</v>
      </c>
      <c r="N20" s="134" t="s">
        <v>132</v>
      </c>
    </row>
    <row r="21" spans="2:14" ht="15" customHeight="1">
      <c r="B21" s="126" t="str">
        <f>'proceso interno - no tocar'!B11</f>
        <v>FEBRERO</v>
      </c>
      <c r="C21" s="127">
        <f>'proceso interno - no tocar'!D11</f>
        <v>0</v>
      </c>
      <c r="D21" s="127">
        <f>'proceso interno - no tocar'!F11</f>
        <v>8</v>
      </c>
      <c r="E21" s="127">
        <f>'proceso interno - no tocar'!H11</f>
        <v>0</v>
      </c>
      <c r="F21" s="127">
        <f>'proceso interno - no tocar'!J11</f>
        <v>0</v>
      </c>
      <c r="G21" s="127">
        <f>'proceso interno - no tocar'!L11</f>
        <v>3</v>
      </c>
      <c r="H21" s="128">
        <f>'proceso interno - no tocar'!H26</f>
        <v>0</v>
      </c>
      <c r="I21" s="132">
        <f>'proceso interno - no tocar'!R26</f>
        <v>11</v>
      </c>
      <c r="J21" s="133">
        <f>'proceso interno - no tocar'!AB26</f>
        <v>0</v>
      </c>
      <c r="L21" s="624"/>
      <c r="M21" s="130">
        <v>43889</v>
      </c>
      <c r="N21" s="134" t="s">
        <v>353</v>
      </c>
    </row>
    <row r="22" spans="2:14">
      <c r="B22" s="126" t="str">
        <f>'proceso interno - no tocar'!B12</f>
        <v>MARZO</v>
      </c>
      <c r="C22" s="127">
        <f>'proceso interno - no tocar'!D12</f>
        <v>0</v>
      </c>
      <c r="D22" s="127">
        <f>'proceso interno - no tocar'!F12</f>
        <v>4</v>
      </c>
      <c r="E22" s="127">
        <f>'proceso interno - no tocar'!H12</f>
        <v>0</v>
      </c>
      <c r="F22" s="127">
        <f>'proceso interno - no tocar'!J12</f>
        <v>0</v>
      </c>
      <c r="G22" s="127">
        <f>'proceso interno - no tocar'!L12</f>
        <v>1</v>
      </c>
      <c r="H22" s="128">
        <f>'proceso interno - no tocar'!H27</f>
        <v>0</v>
      </c>
      <c r="I22" s="132">
        <f>'proceso interno - no tocar'!R27</f>
        <v>5</v>
      </c>
      <c r="J22" s="133">
        <f>'proceso interno - no tocar'!AB27</f>
        <v>0</v>
      </c>
      <c r="L22" s="624"/>
      <c r="M22" s="130">
        <v>43892</v>
      </c>
      <c r="N22" s="134" t="s">
        <v>354</v>
      </c>
    </row>
    <row r="23" spans="2:14">
      <c r="B23" s="126" t="str">
        <f>'proceso interno - no tocar'!B13</f>
        <v>ABRIL</v>
      </c>
      <c r="C23" s="127">
        <f>'proceso interno - no tocar'!D13</f>
        <v>0</v>
      </c>
      <c r="D23" s="127">
        <f>'proceso interno - no tocar'!F13</f>
        <v>0</v>
      </c>
      <c r="E23" s="127">
        <f>'proceso interno - no tocar'!H13</f>
        <v>0</v>
      </c>
      <c r="F23" s="127">
        <f>'proceso interno - no tocar'!J13</f>
        <v>0</v>
      </c>
      <c r="G23" s="127">
        <f>'proceso interno - no tocar'!L13</f>
        <v>0</v>
      </c>
      <c r="H23" s="128">
        <f>'proceso interno - no tocar'!H28</f>
        <v>0</v>
      </c>
      <c r="I23" s="132">
        <f>'proceso interno - no tocar'!R28</f>
        <v>0</v>
      </c>
      <c r="J23" s="133">
        <f>'proceso interno - no tocar'!AB28</f>
        <v>0</v>
      </c>
      <c r="L23" s="624"/>
      <c r="M23" s="130">
        <v>43952</v>
      </c>
      <c r="N23" s="134" t="s">
        <v>355</v>
      </c>
    </row>
    <row r="24" spans="2:14">
      <c r="B24" s="126" t="str">
        <f>'proceso interno - no tocar'!B14</f>
        <v>MAYO</v>
      </c>
      <c r="C24" s="127">
        <f>'proceso interno - no tocar'!D14</f>
        <v>0</v>
      </c>
      <c r="D24" s="127">
        <f>'proceso interno - no tocar'!F14</f>
        <v>0</v>
      </c>
      <c r="E24" s="127">
        <f>'proceso interno - no tocar'!H14</f>
        <v>0</v>
      </c>
      <c r="F24" s="127">
        <f>'proceso interno - no tocar'!J14</f>
        <v>0</v>
      </c>
      <c r="G24" s="127">
        <f>'proceso interno - no tocar'!L14</f>
        <v>0</v>
      </c>
      <c r="H24" s="128">
        <f>'proceso interno - no tocar'!H29</f>
        <v>0</v>
      </c>
      <c r="I24" s="132">
        <f>'proceso interno - no tocar'!R29</f>
        <v>0</v>
      </c>
      <c r="J24" s="133">
        <f>'proceso interno - no tocar'!AB29</f>
        <v>0</v>
      </c>
      <c r="L24" s="624"/>
      <c r="M24" s="130">
        <v>43994</v>
      </c>
      <c r="N24" s="134" t="s">
        <v>329</v>
      </c>
    </row>
    <row r="25" spans="2:14" ht="15.75" thickBot="1">
      <c r="B25" s="126" t="str">
        <f>'proceso interno - no tocar'!B15</f>
        <v>JUNIO</v>
      </c>
      <c r="C25" s="127">
        <f>'proceso interno - no tocar'!D15</f>
        <v>0</v>
      </c>
      <c r="D25" s="127">
        <f>'proceso interno - no tocar'!F15</f>
        <v>0</v>
      </c>
      <c r="E25" s="127">
        <f>'proceso interno - no tocar'!H15</f>
        <v>0</v>
      </c>
      <c r="F25" s="127">
        <f>'proceso interno - no tocar'!J15</f>
        <v>0</v>
      </c>
      <c r="G25" s="127">
        <f>'proceso interno - no tocar'!L15</f>
        <v>0</v>
      </c>
      <c r="H25" s="128">
        <f>'proceso interno - no tocar'!H30</f>
        <v>0</v>
      </c>
      <c r="I25" s="135">
        <f>'proceso interno - no tocar'!R30</f>
        <v>0</v>
      </c>
      <c r="J25" s="133">
        <f>'proceso interno - no tocar'!AB30</f>
        <v>0</v>
      </c>
      <c r="L25" s="624"/>
      <c r="M25" s="130"/>
      <c r="N25" s="134"/>
    </row>
    <row r="26" spans="2:14" ht="16.5" thickBot="1">
      <c r="B26" s="136" t="s">
        <v>133</v>
      </c>
      <c r="C26" s="137">
        <f t="shared" ref="C26:H26" si="0">SUM(C16:C25)</f>
        <v>0</v>
      </c>
      <c r="D26" s="138">
        <f t="shared" si="0"/>
        <v>46</v>
      </c>
      <c r="E26" s="138">
        <f t="shared" si="0"/>
        <v>0</v>
      </c>
      <c r="F26" s="138">
        <f t="shared" si="0"/>
        <v>0</v>
      </c>
      <c r="G26" s="139">
        <f t="shared" si="0"/>
        <v>19</v>
      </c>
      <c r="H26" s="140">
        <f t="shared" si="0"/>
        <v>39</v>
      </c>
      <c r="I26" s="141">
        <f>SUM(I19:I25)</f>
        <v>26</v>
      </c>
      <c r="J26" s="142">
        <f>SUM(J22:J25)</f>
        <v>0</v>
      </c>
      <c r="L26" s="624"/>
      <c r="M26" s="130">
        <v>43888</v>
      </c>
      <c r="N26" s="134" t="s">
        <v>356</v>
      </c>
    </row>
    <row r="27" spans="2:14">
      <c r="B27" s="143"/>
      <c r="H27" s="626" t="s">
        <v>134</v>
      </c>
      <c r="I27" s="627"/>
      <c r="J27" s="628"/>
      <c r="L27" s="624"/>
      <c r="M27" s="130"/>
      <c r="N27" s="134"/>
    </row>
    <row r="28" spans="2:14" ht="16.5" thickBot="1">
      <c r="H28" s="629">
        <f>H26+I26+J26</f>
        <v>65</v>
      </c>
      <c r="I28" s="630"/>
      <c r="J28" s="631"/>
      <c r="L28" s="625"/>
      <c r="M28" s="144"/>
      <c r="N28" s="134"/>
    </row>
    <row r="29" spans="2:14" ht="15.75" thickBot="1">
      <c r="L29" s="632" t="s">
        <v>135</v>
      </c>
      <c r="M29" s="130" t="s">
        <v>294</v>
      </c>
      <c r="N29" s="134"/>
    </row>
    <row r="30" spans="2:14" ht="15" customHeight="1">
      <c r="B30" s="635" t="s">
        <v>136</v>
      </c>
      <c r="C30" s="638" t="s">
        <v>137</v>
      </c>
      <c r="D30" s="638"/>
      <c r="E30" s="638"/>
      <c r="F30" s="638"/>
      <c r="G30" s="638"/>
      <c r="H30" s="638"/>
      <c r="I30" s="638"/>
      <c r="J30" s="639"/>
      <c r="L30" s="633"/>
      <c r="M30" s="130">
        <v>43819</v>
      </c>
      <c r="N30" s="134" t="s">
        <v>357</v>
      </c>
    </row>
    <row r="31" spans="2:14">
      <c r="B31" s="636"/>
      <c r="C31" s="640"/>
      <c r="D31" s="640"/>
      <c r="E31" s="640"/>
      <c r="F31" s="640"/>
      <c r="G31" s="640"/>
      <c r="H31" s="640"/>
      <c r="I31" s="640"/>
      <c r="J31" s="641"/>
      <c r="L31" s="633"/>
      <c r="M31" s="130">
        <v>44178</v>
      </c>
      <c r="N31" s="134" t="s">
        <v>357</v>
      </c>
    </row>
    <row r="32" spans="2:14">
      <c r="B32" s="636"/>
      <c r="C32" s="640"/>
      <c r="D32" s="640"/>
      <c r="E32" s="640"/>
      <c r="F32" s="640"/>
      <c r="G32" s="640"/>
      <c r="H32" s="640"/>
      <c r="I32" s="640"/>
      <c r="J32" s="641"/>
      <c r="L32" s="633"/>
      <c r="M32" s="144"/>
      <c r="N32" s="134"/>
    </row>
    <row r="33" spans="2:14">
      <c r="B33" s="636"/>
      <c r="C33" s="642" t="s">
        <v>138</v>
      </c>
      <c r="D33" s="643"/>
      <c r="E33" s="643"/>
      <c r="F33" s="643"/>
      <c r="G33" s="643"/>
      <c r="H33" s="643"/>
      <c r="I33" s="643"/>
      <c r="J33" s="644"/>
      <c r="L33" s="633"/>
      <c r="M33" s="144"/>
      <c r="N33" s="134"/>
    </row>
    <row r="34" spans="2:14" ht="15.75" thickBot="1">
      <c r="B34" s="637"/>
      <c r="C34" s="645"/>
      <c r="D34" s="646"/>
      <c r="E34" s="646"/>
      <c r="F34" s="646"/>
      <c r="G34" s="646"/>
      <c r="H34" s="646"/>
      <c r="I34" s="646"/>
      <c r="J34" s="647"/>
      <c r="L34" s="634"/>
      <c r="M34" s="145"/>
      <c r="N34" s="146"/>
    </row>
    <row r="36" spans="2:14">
      <c r="B36" s="147" t="s">
        <v>103</v>
      </c>
    </row>
    <row r="37" spans="2:14">
      <c r="B37" s="597" t="s">
        <v>104</v>
      </c>
      <c r="C37" s="597"/>
      <c r="D37" s="597"/>
      <c r="E37" s="597"/>
      <c r="F37" s="597"/>
      <c r="G37" s="597"/>
      <c r="H37" s="597"/>
      <c r="I37" s="597"/>
      <c r="J37" s="597"/>
      <c r="K37" s="597"/>
      <c r="L37" s="597"/>
      <c r="M37" s="597"/>
      <c r="N37" s="597"/>
    </row>
    <row r="61" spans="2:13">
      <c r="B61" s="148"/>
      <c r="C61" s="148"/>
      <c r="D61" s="148"/>
      <c r="E61" s="148"/>
      <c r="F61" s="148"/>
      <c r="G61" s="148"/>
      <c r="H61" s="148"/>
      <c r="I61" s="148"/>
      <c r="J61" s="148"/>
      <c r="K61" s="148"/>
      <c r="L61" s="148"/>
      <c r="M61" s="149"/>
    </row>
    <row r="62" spans="2:13">
      <c r="B62" s="148"/>
      <c r="C62" s="148"/>
      <c r="D62" s="148"/>
      <c r="E62" s="148"/>
      <c r="F62" s="148"/>
      <c r="G62" s="148"/>
      <c r="H62" s="148"/>
      <c r="I62" s="148"/>
      <c r="J62" s="148"/>
      <c r="K62" s="148"/>
      <c r="L62" s="148"/>
      <c r="M62" s="149"/>
    </row>
    <row r="63" spans="2:13">
      <c r="B63" s="148"/>
      <c r="C63" s="148"/>
      <c r="D63" s="148"/>
      <c r="E63" s="148"/>
      <c r="F63" s="148"/>
      <c r="G63" s="148"/>
      <c r="H63" s="148"/>
      <c r="I63" s="148"/>
      <c r="J63" s="148"/>
      <c r="K63" s="148"/>
      <c r="L63" s="148"/>
      <c r="M63" s="149"/>
    </row>
    <row r="64" spans="2:13">
      <c r="B64" s="148"/>
      <c r="C64" s="148"/>
      <c r="D64" s="148"/>
      <c r="E64" s="148"/>
      <c r="F64" s="148"/>
      <c r="G64" s="148"/>
      <c r="H64" s="148"/>
      <c r="I64" s="148"/>
      <c r="J64" s="148"/>
      <c r="K64" s="148"/>
      <c r="L64" s="148"/>
      <c r="M64" s="149"/>
    </row>
    <row r="65" spans="2:13">
      <c r="B65" s="148"/>
      <c r="C65" s="148"/>
      <c r="D65" s="148"/>
      <c r="E65" s="148"/>
      <c r="F65" s="148"/>
      <c r="G65" s="148"/>
      <c r="H65" s="148"/>
      <c r="I65" s="148"/>
      <c r="J65" s="148"/>
      <c r="K65" s="148"/>
      <c r="L65" s="148"/>
      <c r="M65" s="149"/>
    </row>
    <row r="66" spans="2:13">
      <c r="B66" s="148"/>
      <c r="C66" s="148"/>
      <c r="D66" s="148"/>
      <c r="E66" s="148"/>
      <c r="F66" s="148"/>
      <c r="G66" s="148"/>
      <c r="H66" s="148"/>
      <c r="I66" s="148"/>
      <c r="J66" s="148"/>
      <c r="K66" s="148"/>
      <c r="L66" s="148"/>
      <c r="M66" s="149"/>
    </row>
    <row r="67" spans="2:13">
      <c r="B67" s="148"/>
      <c r="C67" s="148"/>
      <c r="D67" s="148"/>
      <c r="E67" s="148"/>
      <c r="F67" s="148"/>
      <c r="G67" s="148"/>
      <c r="H67" s="148"/>
      <c r="I67" s="148"/>
      <c r="J67" s="148"/>
      <c r="K67" s="148"/>
      <c r="L67" s="148"/>
      <c r="M67" s="149"/>
    </row>
    <row r="68" spans="2:13">
      <c r="B68" s="148"/>
      <c r="C68" s="148"/>
      <c r="D68" s="148"/>
      <c r="E68" s="148"/>
      <c r="F68" s="148"/>
      <c r="G68" s="148"/>
      <c r="H68" s="148"/>
      <c r="I68" s="148"/>
      <c r="J68" s="148"/>
      <c r="K68" s="148"/>
      <c r="L68" s="148"/>
      <c r="M68" s="149"/>
    </row>
    <row r="69" spans="2:13">
      <c r="B69" s="148"/>
      <c r="C69" s="148"/>
      <c r="D69" s="148"/>
      <c r="E69" s="148"/>
      <c r="F69" s="148"/>
      <c r="G69" s="148"/>
      <c r="H69" s="148"/>
      <c r="I69" s="148"/>
      <c r="J69" s="148"/>
      <c r="K69" s="148"/>
      <c r="L69" s="148"/>
      <c r="M69" s="149"/>
    </row>
    <row r="70" spans="2:13">
      <c r="B70" s="148"/>
      <c r="C70" s="148"/>
      <c r="D70" s="148"/>
      <c r="E70" s="148"/>
      <c r="F70" s="148"/>
      <c r="G70" s="148"/>
      <c r="H70" s="148"/>
      <c r="I70" s="148"/>
      <c r="J70" s="148"/>
      <c r="K70" s="148"/>
      <c r="L70" s="148"/>
      <c r="M70" s="149"/>
    </row>
    <row r="71" spans="2:13">
      <c r="B71" s="148"/>
      <c r="C71" s="148"/>
      <c r="D71" s="148"/>
      <c r="E71" s="148"/>
      <c r="F71" s="148"/>
      <c r="G71" s="148"/>
      <c r="H71" s="148"/>
      <c r="I71" s="148"/>
      <c r="J71" s="148"/>
      <c r="K71" s="148"/>
      <c r="L71" s="148"/>
      <c r="M71" s="149"/>
    </row>
    <row r="72" spans="2:13">
      <c r="B72" s="148"/>
      <c r="C72" s="148"/>
      <c r="D72" s="148"/>
      <c r="E72" s="148"/>
      <c r="F72" s="148"/>
      <c r="G72" s="148"/>
      <c r="H72" s="148"/>
      <c r="I72" s="148"/>
      <c r="J72" s="148"/>
      <c r="K72" s="148"/>
      <c r="L72" s="148"/>
      <c r="M72" s="149"/>
    </row>
    <row r="73" spans="2:13">
      <c r="B73" s="148"/>
      <c r="C73" s="148"/>
      <c r="D73" s="148"/>
      <c r="E73" s="148"/>
      <c r="F73" s="148"/>
      <c r="G73" s="148"/>
      <c r="H73" s="148"/>
      <c r="I73" s="148"/>
      <c r="J73" s="148"/>
      <c r="K73" s="148"/>
      <c r="L73" s="148"/>
      <c r="M73" s="149"/>
    </row>
    <row r="74" spans="2:13">
      <c r="B74" s="148"/>
      <c r="C74" s="148"/>
      <c r="D74" s="148"/>
      <c r="E74" s="148"/>
      <c r="F74" s="148"/>
      <c r="G74" s="148"/>
      <c r="H74" s="148"/>
      <c r="I74" s="148"/>
      <c r="J74" s="148"/>
      <c r="K74" s="148"/>
      <c r="L74" s="148"/>
      <c r="M74" s="149"/>
    </row>
    <row r="75" spans="2:13">
      <c r="B75" s="148"/>
      <c r="C75" s="148"/>
      <c r="D75" s="148"/>
      <c r="E75" s="148"/>
      <c r="F75" s="148"/>
      <c r="G75" s="148"/>
      <c r="H75" s="148"/>
      <c r="I75" s="148"/>
      <c r="J75" s="148"/>
      <c r="K75" s="148"/>
      <c r="L75" s="148"/>
      <c r="M75" s="149"/>
    </row>
    <row r="76" spans="2:13">
      <c r="B76" s="148"/>
      <c r="C76" s="148"/>
      <c r="D76" s="148"/>
      <c r="E76" s="148"/>
      <c r="F76" s="148"/>
      <c r="G76" s="148"/>
      <c r="H76" s="148"/>
      <c r="I76" s="148"/>
      <c r="J76" s="148"/>
      <c r="K76" s="148"/>
      <c r="L76" s="148"/>
      <c r="M76" s="149"/>
    </row>
    <row r="77" spans="2:13">
      <c r="B77" s="148"/>
      <c r="C77" s="148"/>
      <c r="D77" s="148"/>
      <c r="E77" s="148"/>
      <c r="F77" s="148"/>
      <c r="G77" s="148"/>
      <c r="H77" s="148"/>
      <c r="I77" s="148"/>
      <c r="J77" s="148"/>
      <c r="K77" s="148"/>
      <c r="L77" s="148"/>
      <c r="M77" s="149"/>
    </row>
    <row r="78" spans="2:13">
      <c r="B78" s="148"/>
      <c r="C78" s="148"/>
      <c r="D78" s="148"/>
      <c r="E78" s="148"/>
      <c r="F78" s="148"/>
      <c r="G78" s="148"/>
      <c r="H78" s="148"/>
      <c r="I78" s="148"/>
      <c r="J78" s="148"/>
      <c r="K78" s="148"/>
      <c r="L78" s="148"/>
      <c r="M78" s="149"/>
    </row>
    <row r="79" spans="2:13">
      <c r="B79" s="148"/>
      <c r="C79" s="148"/>
      <c r="D79" s="148"/>
      <c r="E79" s="148"/>
      <c r="F79" s="148"/>
      <c r="G79" s="148"/>
      <c r="H79" s="148"/>
      <c r="I79" s="148"/>
      <c r="J79" s="148"/>
      <c r="K79" s="148"/>
      <c r="L79" s="148"/>
      <c r="M79" s="149"/>
    </row>
    <row r="80" spans="2:13">
      <c r="B80" s="148"/>
      <c r="C80" s="148"/>
      <c r="D80" s="148"/>
      <c r="E80" s="148"/>
      <c r="F80" s="148"/>
      <c r="G80" s="148"/>
      <c r="H80" s="148"/>
      <c r="I80" s="148"/>
      <c r="J80" s="148"/>
      <c r="K80" s="148"/>
      <c r="L80" s="148"/>
      <c r="M80" s="149"/>
    </row>
    <row r="81" spans="2:13">
      <c r="B81" s="148"/>
      <c r="C81" s="148"/>
      <c r="D81" s="148"/>
      <c r="E81" s="148"/>
      <c r="F81" s="148"/>
      <c r="G81" s="148"/>
      <c r="H81" s="148"/>
      <c r="I81" s="148"/>
      <c r="J81" s="148"/>
      <c r="K81" s="148"/>
      <c r="L81" s="148"/>
      <c r="M81" s="149"/>
    </row>
  </sheetData>
  <sheetProtection formatColumns="0"/>
  <mergeCells count="19">
    <mergeCell ref="B37:N37"/>
    <mergeCell ref="B13:J13"/>
    <mergeCell ref="H14:J14"/>
    <mergeCell ref="L16:L28"/>
    <mergeCell ref="H27:J27"/>
    <mergeCell ref="H28:J28"/>
    <mergeCell ref="L29:L34"/>
    <mergeCell ref="B30:B34"/>
    <mergeCell ref="C30:J32"/>
    <mergeCell ref="C33:J34"/>
    <mergeCell ref="B2:N2"/>
    <mergeCell ref="L5:M5"/>
    <mergeCell ref="C6:J6"/>
    <mergeCell ref="C8:G8"/>
    <mergeCell ref="B12:J12"/>
    <mergeCell ref="C5:E5"/>
    <mergeCell ref="F5:G5"/>
    <mergeCell ref="H5:J5"/>
    <mergeCell ref="B9:B10"/>
  </mergeCells>
  <pageMargins left="0.47" right="0.23622047244094491" top="0.32" bottom="0.16" header="0.31496062992125984" footer="0.16"/>
  <pageSetup paperSize="9" scale="79" orientation="landscape" r:id="rId1"/>
  <drawing r:id="rId2"/>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K12" activePane="bottomRight" state="frozen"/>
      <selection pane="topRight" activeCell="I1" sqref="I1"/>
      <selection pane="bottomLeft" activeCell="A10" sqref="A10"/>
      <selection pane="bottomRight" activeCell="K5" sqref="K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8.42578125" style="1" customWidth="1"/>
    <col min="41" max="41" width="5.28515625" style="1" customWidth="1"/>
    <col min="42" max="42" width="3.285156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t="str">
        <f>VLOOKUP(AK3,'RRAA-UUTT-I'!O6:P15,2,TRUE)</f>
        <v>1. Distribuye las dependencias y los elementos de una floristería, analizando criterios técnicos, prácticos, estéticos y de confortabilidad.</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1</v>
      </c>
    </row>
    <row r="4" spans="2:38" ht="40.5" customHeight="1">
      <c r="C4" s="685" t="s">
        <v>269</v>
      </c>
      <c r="D4" s="686"/>
      <c r="E4" s="699" t="s">
        <v>266</v>
      </c>
      <c r="F4" s="700"/>
      <c r="G4" s="700"/>
      <c r="H4" s="700"/>
      <c r="I4" s="701"/>
      <c r="J4" s="702" t="str">
        <f>CONCATENATE(AQ82," ",AR82," ",AS82," ",AT82," ",AU82," ",AV82," ",AW82," ",AX82," ",AY82," ",AZ82," ",BA82," ",BB82," ",BC82," ",BD82," ",BE82," ",BF82," ",BG82," ",BH82," ",BI82, " ", BJ82)</f>
        <v xml:space="preserve">1. Distribución de dependencias y elementos de una floristería. Normativa.                   </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a) Se han caracterizado las dependencias de una floristería.</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t="str">
        <f>IFERROR(VLOOKUP(LEFT($J$3,1)&amp;C51,'RRAA-CCEE'!$B$8:$Z$270,6,0),"")</f>
        <v>Prueba escrita</v>
      </c>
      <c r="AR51" s="291">
        <f>IFERROR(VLOOKUP(LEFT($J$3,1)&amp;C51,'RRAA-CCEE'!$B$8:$Z$270,7,0),"")</f>
        <v>0</v>
      </c>
      <c r="AS51" s="291">
        <f>IFERROR(VLOOKUP(LEFT($J$3,1)&amp;C51,'RRAA-CCEE'!$B$8:$Z$270,8,0),"")</f>
        <v>0</v>
      </c>
      <c r="AT51" s="291">
        <f>IFERROR(VLOOKUP(LEFT($J$3,1)&amp;C51,'RRAA-CCEE'!$B$8:$Z$270,9,0),"")</f>
        <v>0</v>
      </c>
      <c r="AU51" s="291">
        <f>IFERROR(VLOOKUP(LEFT($J$3,1)&amp;C51,'RRAA-CCEE'!$B$8:$Z$270,10,0),"")</f>
        <v>0</v>
      </c>
      <c r="AV51" s="291">
        <f>IFERROR(VLOOKUP(LEFT($J$3,1)&amp;C51,'RRAA-CCEE'!$B$8:$Z$270,11,0),"")</f>
        <v>0</v>
      </c>
      <c r="AW51" s="291">
        <f>IFERROR(VLOOKUP(LEFT($J$3,1)&amp;C51,'RRAA-CCEE'!$B$8:$Z$270,12,0),"")</f>
        <v>0</v>
      </c>
      <c r="AX51" s="291">
        <f>IFERROR(VLOOKUP(LEFT($J$3,1)&amp;C51,'RRAA-CCEE'!$B$8:$Z$270,13,0),"")</f>
        <v>0</v>
      </c>
      <c r="AY51" s="291">
        <f>IFERROR(VLOOKUP(LEFT($J$3,1)&amp;C51,'RRAA-CCEE'!$B$8:$Z$270,14,0),"")</f>
        <v>0</v>
      </c>
      <c r="AZ51" s="291">
        <f>IFERROR(VLOOKUP(LEFT($J$3,1)&amp;C51,'RRAA-CCEE'!$B$8:$Z$270,15,0),"")</f>
        <v>0</v>
      </c>
      <c r="BA51" s="291">
        <f>IFERROR(VLOOKUP(LEFT($J$3,1)&amp;C51,'RRAA-CCEE'!$B$8:$Z$270,16,0),"")</f>
        <v>0</v>
      </c>
      <c r="BB51" s="291">
        <f>IFERROR(VLOOKUP(LEFT($J$3,1)&amp;C51,'RRAA-CCEE'!$B$8:$Z$270,17,0),"")</f>
        <v>0</v>
      </c>
      <c r="BC51" s="291">
        <f>IFERROR(VLOOKUP(LEFT($J$3,1)&amp;C51,'RRAA-CCEE'!$B$8:$Z$270,18,0),"")</f>
        <v>0</v>
      </c>
      <c r="BD51" s="291">
        <f>IFERROR(VLOOKUP(LEFT($J$3,1)&amp;C51,'RRAA-CCEE'!$B$8:$Z$270,19,0),"")</f>
        <v>0</v>
      </c>
      <c r="BE51" s="291">
        <f>IFERROR(VLOOKUP(LEFT($J$3,1)&amp;C51,'RRAA-CCEE'!$B$8:$Z$270,20,0),"")</f>
        <v>0</v>
      </c>
      <c r="BF51" s="291">
        <f>IFERROR(VLOOKUP(LEFT($J$3,1)&amp;C51,'RRAA-CCEE'!$B$8:$Z$270,21,0),"")</f>
        <v>0</v>
      </c>
      <c r="BG51" s="291">
        <f>IFERROR(VLOOKUP(LEFT($J$3,1)&amp;C51,'RRAA-CCEE'!$B$8:$Z$270,22,0),"")</f>
        <v>0</v>
      </c>
      <c r="BH51" s="291">
        <f>IFERROR(VLOOKUP(LEFT($J$3,1)&amp;C51,'RRAA-CCEE'!$B$8:$Z$270,23,0),"")</f>
        <v>0</v>
      </c>
      <c r="BI51" s="291">
        <f>IFERROR(VLOOKUP(LEFT($J$3,1)&amp;C51,'RRAA-CCEE'!$B$8:$Z$270,24,0),"")</f>
        <v>0</v>
      </c>
      <c r="BJ51" s="291">
        <f>IFERROR(VLOOKUP(LEFT($J$3,1)&amp;C51,'RRAA-CCEE'!$B$8:$Z$270,25,0),"")</f>
        <v>0</v>
      </c>
    </row>
    <row r="52" spans="2:62" s="9" customFormat="1">
      <c r="B52" s="432" t="str">
        <f>IFERROR(LEFT(VLOOKUP(LEFT($J$3,1)&amp;C52,'RRAA-CCEE'!$B$8:$E$270,4,0)),"")</f>
        <v/>
      </c>
      <c r="C52" s="318" t="s">
        <v>17</v>
      </c>
      <c r="D52" s="648" t="str">
        <f>IFERROR(VLOOKUP(LEFT($J$3,1)&amp;C52,'RRAA-CCEE'!$B$8:$D$270,3,0),"")</f>
        <v>b) Se ha realizado el diseño de la distribución de espacios.</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t="str">
        <f>IFERROR(VLOOKUP(LEFT($J$3,1)&amp;C52,'RRAA-CCEE'!$B$8:$Z$270,6,0),"")</f>
        <v>Proyecto</v>
      </c>
      <c r="AR52" s="291">
        <f>IFERROR(VLOOKUP(LEFT($J$3,1)&amp;C52,'RRAA-CCEE'!$B$8:$Z$270,7,0),"")</f>
        <v>0</v>
      </c>
      <c r="AS52" s="291">
        <f>IFERROR(VLOOKUP(LEFT($J$3,1)&amp;C52,'RRAA-CCEE'!$B$8:$Z$270,8,0),"")</f>
        <v>0</v>
      </c>
      <c r="AT52" s="291">
        <f>IFERROR(VLOOKUP(LEFT($J$3,1)&amp;C52,'RRAA-CCEE'!$B$8:$Z$270,9,0),"")</f>
        <v>0</v>
      </c>
      <c r="AU52" s="291">
        <f>IFERROR(VLOOKUP(LEFT($J$3,1)&amp;C52,'RRAA-CCEE'!$B$8:$Z$270,10,0),"")</f>
        <v>0</v>
      </c>
      <c r="AV52" s="291">
        <f>IFERROR(VLOOKUP(LEFT($J$3,1)&amp;C52,'RRAA-CCEE'!$B$8:$Z$270,11,0),"")</f>
        <v>0</v>
      </c>
      <c r="AW52" s="291">
        <f>IFERROR(VLOOKUP(LEFT($J$3,1)&amp;C52,'RRAA-CCEE'!$B$8:$Z$270,12,0),"")</f>
        <v>0</v>
      </c>
      <c r="AX52" s="291">
        <f>IFERROR(VLOOKUP(LEFT($J$3,1)&amp;C52,'RRAA-CCEE'!$B$8:$Z$270,13,0),"")</f>
        <v>0</v>
      </c>
      <c r="AY52" s="291">
        <f>IFERROR(VLOOKUP(LEFT($J$3,1)&amp;C52,'RRAA-CCEE'!$B$8:$Z$270,14,0),"")</f>
        <v>0</v>
      </c>
      <c r="AZ52" s="291">
        <f>IFERROR(VLOOKUP(LEFT($J$3,1)&amp;C52,'RRAA-CCEE'!$B$8:$Z$270,15,0),"")</f>
        <v>0</v>
      </c>
      <c r="BA52" s="291">
        <f>IFERROR(VLOOKUP(LEFT($J$3,1)&amp;C52,'RRAA-CCEE'!$B$8:$Z$270,16,0),"")</f>
        <v>0</v>
      </c>
      <c r="BB52" s="291">
        <f>IFERROR(VLOOKUP(LEFT($J$3,1)&amp;C52,'RRAA-CCEE'!$B$8:$Z$270,17,0),"")</f>
        <v>0</v>
      </c>
      <c r="BC52" s="291">
        <f>IFERROR(VLOOKUP(LEFT($J$3,1)&amp;C52,'RRAA-CCEE'!$B$8:$Z$270,18,0),"")</f>
        <v>0</v>
      </c>
      <c r="BD52" s="291">
        <f>IFERROR(VLOOKUP(LEFT($J$3,1)&amp;C52,'RRAA-CCEE'!$B$8:$Z$270,19,0),"")</f>
        <v>0</v>
      </c>
      <c r="BE52" s="291">
        <f>IFERROR(VLOOKUP(LEFT($J$3,1)&amp;C52,'RRAA-CCEE'!$B$8:$Z$270,20,0),"")</f>
        <v>0</v>
      </c>
      <c r="BF52" s="291">
        <f>IFERROR(VLOOKUP(LEFT($J$3,1)&amp;C52,'RRAA-CCEE'!$B$8:$Z$270,21,0),"")</f>
        <v>0</v>
      </c>
      <c r="BG52" s="291">
        <f>IFERROR(VLOOKUP(LEFT($J$3,1)&amp;C52,'RRAA-CCEE'!$B$8:$Z$270,22,0),"")</f>
        <v>0</v>
      </c>
      <c r="BH52" s="291">
        <f>IFERROR(VLOOKUP(LEFT($J$3,1)&amp;C52,'RRAA-CCEE'!$B$8:$Z$270,23,0),"")</f>
        <v>0</v>
      </c>
      <c r="BI52" s="291">
        <f>IFERROR(VLOOKUP(LEFT($J$3,1)&amp;C52,'RRAA-CCEE'!$B$8:$Z$270,24,0),"")</f>
        <v>0</v>
      </c>
      <c r="BJ52" s="291">
        <f>IFERROR(VLOOKUP(LEFT($J$3,1)&amp;C52,'RRAA-CCEE'!$B$8:$Z$270,25,0),"")</f>
        <v>0</v>
      </c>
    </row>
    <row r="53" spans="2:62" s="9" customFormat="1">
      <c r="B53" s="432" t="str">
        <f>IFERROR(LEFT(VLOOKUP(LEFT($J$3,1)&amp;C53,'RRAA-CCEE'!$B$8:$E$270,4,0)),"")</f>
        <v/>
      </c>
      <c r="C53" s="318" t="s">
        <v>18</v>
      </c>
      <c r="D53" s="648" t="str">
        <f>IFERROR(VLOOKUP(LEFT($J$3,1)&amp;C53,'RRAA-CCEE'!$B$8:$D$270,3,0),"")</f>
        <v>c) Se han optimizando espacios y secciones para favorecer la circulación de trabajadores y clientes.</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t="str">
        <f>IFERROR(VLOOKUP(LEFT($J$3,1)&amp;C53,'RRAA-CCEE'!$B$8:$Z$270,6,0),"")</f>
        <v>Proyecto</v>
      </c>
      <c r="AR53" s="291">
        <f>IFERROR(VLOOKUP(LEFT($J$3,1)&amp;C53,'RRAA-CCEE'!$B$8:$Z$270,7,0),"")</f>
        <v>0</v>
      </c>
      <c r="AS53" s="291">
        <f>IFERROR(VLOOKUP(LEFT($J$3,1)&amp;C53,'RRAA-CCEE'!$B$8:$Z$270,8,0),"")</f>
        <v>0</v>
      </c>
      <c r="AT53" s="291">
        <f>IFERROR(VLOOKUP(LEFT($J$3,1)&amp;C53,'RRAA-CCEE'!$B$8:$Z$270,9,0),"")</f>
        <v>0</v>
      </c>
      <c r="AU53" s="291">
        <f>IFERROR(VLOOKUP(LEFT($J$3,1)&amp;C53,'RRAA-CCEE'!$B$8:$Z$270,10,0),"")</f>
        <v>0</v>
      </c>
      <c r="AV53" s="291">
        <f>IFERROR(VLOOKUP(LEFT($J$3,1)&amp;C53,'RRAA-CCEE'!$B$8:$Z$270,11,0),"")</f>
        <v>0</v>
      </c>
      <c r="AW53" s="291">
        <f>IFERROR(VLOOKUP(LEFT($J$3,1)&amp;C53,'RRAA-CCEE'!$B$8:$Z$270,12,0),"")</f>
        <v>0</v>
      </c>
      <c r="AX53" s="291">
        <f>IFERROR(VLOOKUP(LEFT($J$3,1)&amp;C53,'RRAA-CCEE'!$B$8:$Z$270,13,0),"")</f>
        <v>0</v>
      </c>
      <c r="AY53" s="291">
        <f>IFERROR(VLOOKUP(LEFT($J$3,1)&amp;C53,'RRAA-CCEE'!$B$8:$Z$270,14,0),"")</f>
        <v>0</v>
      </c>
      <c r="AZ53" s="291">
        <f>IFERROR(VLOOKUP(LEFT($J$3,1)&amp;C53,'RRAA-CCEE'!$B$8:$Z$270,15,0),"")</f>
        <v>0</v>
      </c>
      <c r="BA53" s="291">
        <f>IFERROR(VLOOKUP(LEFT($J$3,1)&amp;C53,'RRAA-CCEE'!$B$8:$Z$270,16,0),"")</f>
        <v>0</v>
      </c>
      <c r="BB53" s="291">
        <f>IFERROR(VLOOKUP(LEFT($J$3,1)&amp;C53,'RRAA-CCEE'!$B$8:$Z$270,17,0),"")</f>
        <v>0</v>
      </c>
      <c r="BC53" s="291">
        <f>IFERROR(VLOOKUP(LEFT($J$3,1)&amp;C53,'RRAA-CCEE'!$B$8:$Z$270,18,0),"")</f>
        <v>0</v>
      </c>
      <c r="BD53" s="291">
        <f>IFERROR(VLOOKUP(LEFT($J$3,1)&amp;C53,'RRAA-CCEE'!$B$8:$Z$270,19,0),"")</f>
        <v>0</v>
      </c>
      <c r="BE53" s="291">
        <f>IFERROR(VLOOKUP(LEFT($J$3,1)&amp;C53,'RRAA-CCEE'!$B$8:$Z$270,20,0),"")</f>
        <v>0</v>
      </c>
      <c r="BF53" s="291">
        <f>IFERROR(VLOOKUP(LEFT($J$3,1)&amp;C53,'RRAA-CCEE'!$B$8:$Z$270,21,0),"")</f>
        <v>0</v>
      </c>
      <c r="BG53" s="291">
        <f>IFERROR(VLOOKUP(LEFT($J$3,1)&amp;C53,'RRAA-CCEE'!$B$8:$Z$270,22,0),"")</f>
        <v>0</v>
      </c>
      <c r="BH53" s="291">
        <f>IFERROR(VLOOKUP(LEFT($J$3,1)&amp;C53,'RRAA-CCEE'!$B$8:$Z$270,23,0),"")</f>
        <v>0</v>
      </c>
      <c r="BI53" s="291">
        <f>IFERROR(VLOOKUP(LEFT($J$3,1)&amp;C53,'RRAA-CCEE'!$B$8:$Z$270,24,0),"")</f>
        <v>0</v>
      </c>
      <c r="BJ53" s="291">
        <f>IFERROR(VLOOKUP(LEFT($J$3,1)&amp;C53,'RRAA-CCEE'!$B$8:$Z$270,25,0),"")</f>
        <v>0</v>
      </c>
    </row>
    <row r="54" spans="2:62" s="9" customFormat="1">
      <c r="B54" s="432" t="str">
        <f>IFERROR(LEFT(VLOOKUP(LEFT($J$3,1)&amp;C54,'RRAA-CCEE'!$B$8:$E$270,4,0)),"")</f>
        <v/>
      </c>
      <c r="C54" s="318" t="s">
        <v>19</v>
      </c>
      <c r="D54" s="648" t="str">
        <f>IFERROR(VLOOKUP(LEFT($J$3,1)&amp;C54,'RRAA-CCEE'!$B$8:$D$270,3,0),"")</f>
        <v>d) Se han señalizado las distintas zonas del establecimiento.</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t="str">
        <f>IFERROR(VLOOKUP(LEFT($J$3,1)&amp;C54,'RRAA-CCEE'!$B$8:$Z$270,6,0),"")</f>
        <v>Observación</v>
      </c>
      <c r="AR54" s="291">
        <f>IFERROR(VLOOKUP(LEFT($J$3,1)&amp;C54,'RRAA-CCEE'!$B$8:$Z$270,7,0),"")</f>
        <v>0</v>
      </c>
      <c r="AS54" s="291">
        <f>IFERROR(VLOOKUP(LEFT($J$3,1)&amp;C54,'RRAA-CCEE'!$B$8:$Z$270,8,0),"")</f>
        <v>0</v>
      </c>
      <c r="AT54" s="291">
        <f>IFERROR(VLOOKUP(LEFT($J$3,1)&amp;C54,'RRAA-CCEE'!$B$8:$Z$270,9,0),"")</f>
        <v>0</v>
      </c>
      <c r="AU54" s="291">
        <f>IFERROR(VLOOKUP(LEFT($J$3,1)&amp;C54,'RRAA-CCEE'!$B$8:$Z$270,10,0),"")</f>
        <v>0</v>
      </c>
      <c r="AV54" s="291">
        <f>IFERROR(VLOOKUP(LEFT($J$3,1)&amp;C54,'RRAA-CCEE'!$B$8:$Z$270,11,0),"")</f>
        <v>0</v>
      </c>
      <c r="AW54" s="291">
        <f>IFERROR(VLOOKUP(LEFT($J$3,1)&amp;C54,'RRAA-CCEE'!$B$8:$Z$270,12,0),"")</f>
        <v>0</v>
      </c>
      <c r="AX54" s="291">
        <f>IFERROR(VLOOKUP(LEFT($J$3,1)&amp;C54,'RRAA-CCEE'!$B$8:$Z$270,13,0),"")</f>
        <v>0</v>
      </c>
      <c r="AY54" s="291">
        <f>IFERROR(VLOOKUP(LEFT($J$3,1)&amp;C54,'RRAA-CCEE'!$B$8:$Z$270,14,0),"")</f>
        <v>0</v>
      </c>
      <c r="AZ54" s="291">
        <f>IFERROR(VLOOKUP(LEFT($J$3,1)&amp;C54,'RRAA-CCEE'!$B$8:$Z$270,15,0),"")</f>
        <v>0</v>
      </c>
      <c r="BA54" s="291">
        <f>IFERROR(VLOOKUP(LEFT($J$3,1)&amp;C54,'RRAA-CCEE'!$B$8:$Z$270,16,0),"")</f>
        <v>0</v>
      </c>
      <c r="BB54" s="291">
        <f>IFERROR(VLOOKUP(LEFT($J$3,1)&amp;C54,'RRAA-CCEE'!$B$8:$Z$270,17,0),"")</f>
        <v>0</v>
      </c>
      <c r="BC54" s="291">
        <f>IFERROR(VLOOKUP(LEFT($J$3,1)&amp;C54,'RRAA-CCEE'!$B$8:$Z$270,18,0),"")</f>
        <v>0</v>
      </c>
      <c r="BD54" s="291">
        <f>IFERROR(VLOOKUP(LEFT($J$3,1)&amp;C54,'RRAA-CCEE'!$B$8:$Z$270,19,0),"")</f>
        <v>0</v>
      </c>
      <c r="BE54" s="291">
        <f>IFERROR(VLOOKUP(LEFT($J$3,1)&amp;C54,'RRAA-CCEE'!$B$8:$Z$270,20,0),"")</f>
        <v>0</v>
      </c>
      <c r="BF54" s="291">
        <f>IFERROR(VLOOKUP(LEFT($J$3,1)&amp;C54,'RRAA-CCEE'!$B$8:$Z$270,21,0),"")</f>
        <v>0</v>
      </c>
      <c r="BG54" s="291">
        <f>IFERROR(VLOOKUP(LEFT($J$3,1)&amp;C54,'RRAA-CCEE'!$B$8:$Z$270,22,0),"")</f>
        <v>0</v>
      </c>
      <c r="BH54" s="291">
        <f>IFERROR(VLOOKUP(LEFT($J$3,1)&amp;C54,'RRAA-CCEE'!$B$8:$Z$270,23,0),"")</f>
        <v>0</v>
      </c>
      <c r="BI54" s="291">
        <f>IFERROR(VLOOKUP(LEFT($J$3,1)&amp;C54,'RRAA-CCEE'!$B$8:$Z$270,24,0),"")</f>
        <v>0</v>
      </c>
      <c r="BJ54" s="291">
        <f>IFERROR(VLOOKUP(LEFT($J$3,1)&amp;C54,'RRAA-CCEE'!$B$8:$Z$270,25,0),"")</f>
        <v>0</v>
      </c>
    </row>
    <row r="55" spans="2:62" s="9" customFormat="1">
      <c r="B55" s="432" t="str">
        <f>IFERROR(LEFT(VLOOKUP(LEFT($J$3,1)&amp;C55,'RRAA-CCEE'!$B$8:$E$270,4,0)),"")</f>
        <v/>
      </c>
      <c r="C55" s="318" t="s">
        <v>20</v>
      </c>
      <c r="D55" s="648" t="str">
        <f>IFERROR(VLOOKUP(LEFT($J$3,1)&amp;C55,'RRAA-CCEE'!$B$8:$D$270,3,0),"")</f>
        <v>e) Se ha acondicionado la superficie del local comercial.</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t="str">
        <f>IFERROR(VLOOKUP(LEFT($J$3,1)&amp;C55,'RRAA-CCEE'!$B$8:$Z$270,6,0),"")</f>
        <v>Práctica</v>
      </c>
      <c r="AR55" s="291">
        <f>IFERROR(VLOOKUP(LEFT($J$3,1)&amp;C55,'RRAA-CCEE'!$B$8:$Z$270,7,0),"")</f>
        <v>0</v>
      </c>
      <c r="AS55" s="291">
        <f>IFERROR(VLOOKUP(LEFT($J$3,1)&amp;C55,'RRAA-CCEE'!$B$8:$Z$270,8,0),"")</f>
        <v>0</v>
      </c>
      <c r="AT55" s="291">
        <f>IFERROR(VLOOKUP(LEFT($J$3,1)&amp;C55,'RRAA-CCEE'!$B$8:$Z$270,9,0),"")</f>
        <v>0</v>
      </c>
      <c r="AU55" s="291">
        <f>IFERROR(VLOOKUP(LEFT($J$3,1)&amp;C55,'RRAA-CCEE'!$B$8:$Z$270,10,0),"")</f>
        <v>0</v>
      </c>
      <c r="AV55" s="291">
        <f>IFERROR(VLOOKUP(LEFT($J$3,1)&amp;C55,'RRAA-CCEE'!$B$8:$Z$270,11,0),"")</f>
        <v>0</v>
      </c>
      <c r="AW55" s="291">
        <f>IFERROR(VLOOKUP(LEFT($J$3,1)&amp;C55,'RRAA-CCEE'!$B$8:$Z$270,12,0),"")</f>
        <v>0</v>
      </c>
      <c r="AX55" s="291">
        <f>IFERROR(VLOOKUP(LEFT($J$3,1)&amp;C55,'RRAA-CCEE'!$B$8:$Z$270,13,0),"")</f>
        <v>0</v>
      </c>
      <c r="AY55" s="291">
        <f>IFERROR(VLOOKUP(LEFT($J$3,1)&amp;C55,'RRAA-CCEE'!$B$8:$Z$270,14,0),"")</f>
        <v>0</v>
      </c>
      <c r="AZ55" s="291">
        <f>IFERROR(VLOOKUP(LEFT($J$3,1)&amp;C55,'RRAA-CCEE'!$B$8:$Z$270,15,0),"")</f>
        <v>0</v>
      </c>
      <c r="BA55" s="291">
        <f>IFERROR(VLOOKUP(LEFT($J$3,1)&amp;C55,'RRAA-CCEE'!$B$8:$Z$270,16,0),"")</f>
        <v>0</v>
      </c>
      <c r="BB55" s="291">
        <f>IFERROR(VLOOKUP(LEFT($J$3,1)&amp;C55,'RRAA-CCEE'!$B$8:$Z$270,17,0),"")</f>
        <v>0</v>
      </c>
      <c r="BC55" s="291">
        <f>IFERROR(VLOOKUP(LEFT($J$3,1)&amp;C55,'RRAA-CCEE'!$B$8:$Z$270,18,0),"")</f>
        <v>0</v>
      </c>
      <c r="BD55" s="291">
        <f>IFERROR(VLOOKUP(LEFT($J$3,1)&amp;C55,'RRAA-CCEE'!$B$8:$Z$270,19,0),"")</f>
        <v>0</v>
      </c>
      <c r="BE55" s="291">
        <f>IFERROR(VLOOKUP(LEFT($J$3,1)&amp;C55,'RRAA-CCEE'!$B$8:$Z$270,20,0),"")</f>
        <v>0</v>
      </c>
      <c r="BF55" s="291">
        <f>IFERROR(VLOOKUP(LEFT($J$3,1)&amp;C55,'RRAA-CCEE'!$B$8:$Z$270,21,0),"")</f>
        <v>0</v>
      </c>
      <c r="BG55" s="291">
        <f>IFERROR(VLOOKUP(LEFT($J$3,1)&amp;C55,'RRAA-CCEE'!$B$8:$Z$270,22,0),"")</f>
        <v>0</v>
      </c>
      <c r="BH55" s="291">
        <f>IFERROR(VLOOKUP(LEFT($J$3,1)&amp;C55,'RRAA-CCEE'!$B$8:$Z$270,23,0),"")</f>
        <v>0</v>
      </c>
      <c r="BI55" s="291">
        <f>IFERROR(VLOOKUP(LEFT($J$3,1)&amp;C55,'RRAA-CCEE'!$B$8:$Z$270,24,0),"")</f>
        <v>0</v>
      </c>
      <c r="BJ55" s="291">
        <f>IFERROR(VLOOKUP(LEFT($J$3,1)&amp;C55,'RRAA-CCEE'!$B$8:$Z$270,25,0),"")</f>
        <v>0</v>
      </c>
    </row>
    <row r="56" spans="2:62" s="9" customFormat="1">
      <c r="B56" s="432" t="str">
        <f>IFERROR(LEFT(VLOOKUP(LEFT($J$3,1)&amp;C56,'RRAA-CCEE'!$B$8:$E$270,4,0)),"")</f>
        <v/>
      </c>
      <c r="C56" s="318" t="s">
        <v>21</v>
      </c>
      <c r="D56" s="648" t="str">
        <f>IFERROR(VLOOKUP(LEFT($J$3,1)&amp;C56,'RRAA-CCEE'!$B$8:$D$270,3,0),"")</f>
        <v>f) Se han utilizado herramientas y útiles en el diseño y la distribución de espacios.</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t="str">
        <f>IFERROR(VLOOKUP(LEFT($J$3,1)&amp;C56,'RRAA-CCEE'!$B$8:$Z$270,6,0),"")</f>
        <v>Práctica</v>
      </c>
      <c r="AR56" s="291">
        <f>IFERROR(VLOOKUP(LEFT($J$3,1)&amp;C56,'RRAA-CCEE'!$B$8:$Z$270,7,0),"")</f>
        <v>0</v>
      </c>
      <c r="AS56" s="291">
        <f>IFERROR(VLOOKUP(LEFT($J$3,1)&amp;C56,'RRAA-CCEE'!$B$8:$Z$270,8,0),"")</f>
        <v>0</v>
      </c>
      <c r="AT56" s="291">
        <f>IFERROR(VLOOKUP(LEFT($J$3,1)&amp;C56,'RRAA-CCEE'!$B$8:$Z$270,9,0),"")</f>
        <v>0</v>
      </c>
      <c r="AU56" s="291">
        <f>IFERROR(VLOOKUP(LEFT($J$3,1)&amp;C56,'RRAA-CCEE'!$B$8:$Z$270,10,0),"")</f>
        <v>0</v>
      </c>
      <c r="AV56" s="291">
        <f>IFERROR(VLOOKUP(LEFT($J$3,1)&amp;C56,'RRAA-CCEE'!$B$8:$Z$270,11,0),"")</f>
        <v>0</v>
      </c>
      <c r="AW56" s="291">
        <f>IFERROR(VLOOKUP(LEFT($J$3,1)&amp;C56,'RRAA-CCEE'!$B$8:$Z$270,12,0),"")</f>
        <v>0</v>
      </c>
      <c r="AX56" s="291">
        <f>IFERROR(VLOOKUP(LEFT($J$3,1)&amp;C56,'RRAA-CCEE'!$B$8:$Z$270,13,0),"")</f>
        <v>0</v>
      </c>
      <c r="AY56" s="291">
        <f>IFERROR(VLOOKUP(LEFT($J$3,1)&amp;C56,'RRAA-CCEE'!$B$8:$Z$270,14,0),"")</f>
        <v>0</v>
      </c>
      <c r="AZ56" s="291">
        <f>IFERROR(VLOOKUP(LEFT($J$3,1)&amp;C56,'RRAA-CCEE'!$B$8:$Z$270,15,0),"")</f>
        <v>0</v>
      </c>
      <c r="BA56" s="291">
        <f>IFERROR(VLOOKUP(LEFT($J$3,1)&amp;C56,'RRAA-CCEE'!$B$8:$Z$270,16,0),"")</f>
        <v>0</v>
      </c>
      <c r="BB56" s="291">
        <f>IFERROR(VLOOKUP(LEFT($J$3,1)&amp;C56,'RRAA-CCEE'!$B$8:$Z$270,17,0),"")</f>
        <v>0</v>
      </c>
      <c r="BC56" s="291">
        <f>IFERROR(VLOOKUP(LEFT($J$3,1)&amp;C56,'RRAA-CCEE'!$B$8:$Z$270,18,0),"")</f>
        <v>0</v>
      </c>
      <c r="BD56" s="291">
        <f>IFERROR(VLOOKUP(LEFT($J$3,1)&amp;C56,'RRAA-CCEE'!$B$8:$Z$270,19,0),"")</f>
        <v>0</v>
      </c>
      <c r="BE56" s="291">
        <f>IFERROR(VLOOKUP(LEFT($J$3,1)&amp;C56,'RRAA-CCEE'!$B$8:$Z$270,20,0),"")</f>
        <v>0</v>
      </c>
      <c r="BF56" s="291">
        <f>IFERROR(VLOOKUP(LEFT($J$3,1)&amp;C56,'RRAA-CCEE'!$B$8:$Z$270,21,0),"")</f>
        <v>0</v>
      </c>
      <c r="BG56" s="291">
        <f>IFERROR(VLOOKUP(LEFT($J$3,1)&amp;C56,'RRAA-CCEE'!$B$8:$Z$270,22,0),"")</f>
        <v>0</v>
      </c>
      <c r="BH56" s="291">
        <f>IFERROR(VLOOKUP(LEFT($J$3,1)&amp;C56,'RRAA-CCEE'!$B$8:$Z$270,23,0),"")</f>
        <v>0</v>
      </c>
      <c r="BI56" s="291">
        <f>IFERROR(VLOOKUP(LEFT($J$3,1)&amp;C56,'RRAA-CCEE'!$B$8:$Z$270,24,0),"")</f>
        <v>0</v>
      </c>
      <c r="BJ56" s="291">
        <f>IFERROR(VLOOKUP(LEFT($J$3,1)&amp;C56,'RRAA-CCEE'!$B$8:$Z$270,25,0),"")</f>
        <v>0</v>
      </c>
    </row>
    <row r="57" spans="2:62">
      <c r="B57" s="432" t="str">
        <f>IFERROR(LEFT(VLOOKUP(LEFT($J$3,1)&amp;C57,'RRAA-CCEE'!$B$8:$E$270,4,0)),"")</f>
        <v/>
      </c>
      <c r="C57" s="318" t="s">
        <v>22</v>
      </c>
      <c r="D57" s="648" t="str">
        <f>IFERROR(VLOOKUP(LEFT($J$3,1)&amp;C57,'RRAA-CCEE'!$B$8:$D$270,3,0),"")</f>
        <v>g) Se han descrito los elementos y mobiliario de cada dependencia.</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t="str">
        <f>IFERROR(VLOOKUP(LEFT($J$3,1)&amp;C57,'RRAA-CCEE'!$B$8:$Z$270,6,0),"")</f>
        <v>Prueba escrita</v>
      </c>
      <c r="AR57" s="291">
        <f>IFERROR(VLOOKUP(LEFT($J$3,1)&amp;C57,'RRAA-CCEE'!$B$8:$Z$270,7,0),"")</f>
        <v>0</v>
      </c>
      <c r="AS57" s="291">
        <f>IFERROR(VLOOKUP(LEFT($J$3,1)&amp;C57,'RRAA-CCEE'!$B$8:$Z$270,8,0),"")</f>
        <v>0</v>
      </c>
      <c r="AT57" s="291">
        <f>IFERROR(VLOOKUP(LEFT($J$3,1)&amp;C57,'RRAA-CCEE'!$B$8:$Z$270,9,0),"")</f>
        <v>0</v>
      </c>
      <c r="AU57" s="291">
        <f>IFERROR(VLOOKUP(LEFT($J$3,1)&amp;C57,'RRAA-CCEE'!$B$8:$Z$270,10,0),"")</f>
        <v>0</v>
      </c>
      <c r="AV57" s="291">
        <f>IFERROR(VLOOKUP(LEFT($J$3,1)&amp;C57,'RRAA-CCEE'!$B$8:$Z$270,11,0),"")</f>
        <v>0</v>
      </c>
      <c r="AW57" s="291">
        <f>IFERROR(VLOOKUP(LEFT($J$3,1)&amp;C57,'RRAA-CCEE'!$B$8:$Z$270,12,0),"")</f>
        <v>0</v>
      </c>
      <c r="AX57" s="291">
        <f>IFERROR(VLOOKUP(LEFT($J$3,1)&amp;C57,'RRAA-CCEE'!$B$8:$Z$270,13,0),"")</f>
        <v>0</v>
      </c>
      <c r="AY57" s="291">
        <f>IFERROR(VLOOKUP(LEFT($J$3,1)&amp;C57,'RRAA-CCEE'!$B$8:$Z$270,14,0),"")</f>
        <v>0</v>
      </c>
      <c r="AZ57" s="291">
        <f>IFERROR(VLOOKUP(LEFT($J$3,1)&amp;C57,'RRAA-CCEE'!$B$8:$Z$270,15,0),"")</f>
        <v>0</v>
      </c>
      <c r="BA57" s="291">
        <f>IFERROR(VLOOKUP(LEFT($J$3,1)&amp;C57,'RRAA-CCEE'!$B$8:$Z$270,16,0),"")</f>
        <v>0</v>
      </c>
      <c r="BB57" s="291">
        <f>IFERROR(VLOOKUP(LEFT($J$3,1)&amp;C57,'RRAA-CCEE'!$B$8:$Z$270,17,0),"")</f>
        <v>0</v>
      </c>
      <c r="BC57" s="291">
        <f>IFERROR(VLOOKUP(LEFT($J$3,1)&amp;C57,'RRAA-CCEE'!$B$8:$Z$270,18,0),"")</f>
        <v>0</v>
      </c>
      <c r="BD57" s="291">
        <f>IFERROR(VLOOKUP(LEFT($J$3,1)&amp;C57,'RRAA-CCEE'!$B$8:$Z$270,19,0),"")</f>
        <v>0</v>
      </c>
      <c r="BE57" s="291">
        <f>IFERROR(VLOOKUP(LEFT($J$3,1)&amp;C57,'RRAA-CCEE'!$B$8:$Z$270,20,0),"")</f>
        <v>0</v>
      </c>
      <c r="BF57" s="291">
        <f>IFERROR(VLOOKUP(LEFT($J$3,1)&amp;C57,'RRAA-CCEE'!$B$8:$Z$270,21,0),"")</f>
        <v>0</v>
      </c>
      <c r="BG57" s="291">
        <f>IFERROR(VLOOKUP(LEFT($J$3,1)&amp;C57,'RRAA-CCEE'!$B$8:$Z$270,22,0),"")</f>
        <v>0</v>
      </c>
      <c r="BH57" s="291">
        <f>IFERROR(VLOOKUP(LEFT($J$3,1)&amp;C57,'RRAA-CCEE'!$B$8:$Z$270,23,0),"")</f>
        <v>0</v>
      </c>
      <c r="BI57" s="291">
        <f>IFERROR(VLOOKUP(LEFT($J$3,1)&amp;C57,'RRAA-CCEE'!$B$8:$Z$270,24,0),"")</f>
        <v>0</v>
      </c>
      <c r="BJ57" s="291">
        <f>IFERROR(VLOOKUP(LEFT($J$3,1)&amp;C57,'RRAA-CCEE'!$B$8:$Z$270,25,0),"")</f>
        <v>0</v>
      </c>
    </row>
    <row r="58" spans="2:62">
      <c r="B58" s="432" t="str">
        <f>IFERROR(LEFT(VLOOKUP(LEFT($J$3,1)&amp;C58,'RRAA-CCEE'!$B$8:$E$270,4,0)),"")</f>
        <v/>
      </c>
      <c r="C58" s="318" t="s">
        <v>23</v>
      </c>
      <c r="D58" s="648" t="str">
        <f>IFERROR(VLOOKUP(LEFT($J$3,1)&amp;C58,'RRAA-CCEE'!$B$8:$D$270,3,0),"")</f>
        <v>h) Se ha aplicado la normativa comercial, de protección ambiental y de prevención de riesgos laborales.</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t="str">
        <f>IFERROR(VLOOKUP(LEFT($J$3,1)&amp;C58,'RRAA-CCEE'!$B$8:$Z$270,6,0),"")</f>
        <v>Prueba prática</v>
      </c>
      <c r="AR58" s="291">
        <f>IFERROR(VLOOKUP(LEFT($J$3,1)&amp;C58,'RRAA-CCEE'!$B$8:$Z$270,7,0),"")</f>
        <v>0</v>
      </c>
      <c r="AS58" s="291">
        <f>IFERROR(VLOOKUP(LEFT($J$3,1)&amp;C58,'RRAA-CCEE'!$B$8:$Z$270,8,0),"")</f>
        <v>0</v>
      </c>
      <c r="AT58" s="291">
        <f>IFERROR(VLOOKUP(LEFT($J$3,1)&amp;C58,'RRAA-CCEE'!$B$8:$Z$270,9,0),"")</f>
        <v>0</v>
      </c>
      <c r="AU58" s="291">
        <f>IFERROR(VLOOKUP(LEFT($J$3,1)&amp;C58,'RRAA-CCEE'!$B$8:$Z$270,10,0),"")</f>
        <v>0</v>
      </c>
      <c r="AV58" s="291">
        <f>IFERROR(VLOOKUP(LEFT($J$3,1)&amp;C58,'RRAA-CCEE'!$B$8:$Z$270,11,0),"")</f>
        <v>0</v>
      </c>
      <c r="AW58" s="291">
        <f>IFERROR(VLOOKUP(LEFT($J$3,1)&amp;C58,'RRAA-CCEE'!$B$8:$Z$270,12,0),"")</f>
        <v>0</v>
      </c>
      <c r="AX58" s="291">
        <f>IFERROR(VLOOKUP(LEFT($J$3,1)&amp;C58,'RRAA-CCEE'!$B$8:$Z$270,13,0),"")</f>
        <v>0</v>
      </c>
      <c r="AY58" s="291">
        <f>IFERROR(VLOOKUP(LEFT($J$3,1)&amp;C58,'RRAA-CCEE'!$B$8:$Z$270,14,0),"")</f>
        <v>0</v>
      </c>
      <c r="AZ58" s="291">
        <f>IFERROR(VLOOKUP(LEFT($J$3,1)&amp;C58,'RRAA-CCEE'!$B$8:$Z$270,15,0),"")</f>
        <v>0</v>
      </c>
      <c r="BA58" s="291">
        <f>IFERROR(VLOOKUP(LEFT($J$3,1)&amp;C58,'RRAA-CCEE'!$B$8:$Z$270,16,0),"")</f>
        <v>0</v>
      </c>
      <c r="BB58" s="291">
        <f>IFERROR(VLOOKUP(LEFT($J$3,1)&amp;C58,'RRAA-CCEE'!$B$8:$Z$270,17,0),"")</f>
        <v>0</v>
      </c>
      <c r="BC58" s="291">
        <f>IFERROR(VLOOKUP(LEFT($J$3,1)&amp;C58,'RRAA-CCEE'!$B$8:$Z$270,18,0),"")</f>
        <v>0</v>
      </c>
      <c r="BD58" s="291">
        <f>IFERROR(VLOOKUP(LEFT($J$3,1)&amp;C58,'RRAA-CCEE'!$B$8:$Z$270,19,0),"")</f>
        <v>0</v>
      </c>
      <c r="BE58" s="291">
        <f>IFERROR(VLOOKUP(LEFT($J$3,1)&amp;C58,'RRAA-CCEE'!$B$8:$Z$270,20,0),"")</f>
        <v>0</v>
      </c>
      <c r="BF58" s="291">
        <f>IFERROR(VLOOKUP(LEFT($J$3,1)&amp;C58,'RRAA-CCEE'!$B$8:$Z$270,21,0),"")</f>
        <v>0</v>
      </c>
      <c r="BG58" s="291">
        <f>IFERROR(VLOOKUP(LEFT($J$3,1)&amp;C58,'RRAA-CCEE'!$B$8:$Z$270,22,0),"")</f>
        <v>0</v>
      </c>
      <c r="BH58" s="291">
        <f>IFERROR(VLOOKUP(LEFT($J$3,1)&amp;C58,'RRAA-CCEE'!$B$8:$Z$270,23,0),"")</f>
        <v>0</v>
      </c>
      <c r="BI58" s="291">
        <f>IFERROR(VLOOKUP(LEFT($J$3,1)&amp;C58,'RRAA-CCEE'!$B$8:$Z$270,24,0),"")</f>
        <v>0</v>
      </c>
      <c r="BJ58" s="291">
        <f>IFERROR(VLOOKUP(LEFT($J$3,1)&amp;C58,'RRAA-CCEE'!$B$8:$Z$270,25,0),"")</f>
        <v>0</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ht="12.75" customHeight="1">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ht="12.75" customHeight="1">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ht="12.75" customHeight="1">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ht="12.75" customHeight="1">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ht="12.75" customHeight="1">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ht="12.75" customHeight="1">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ht="12.75" customHeight="1">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ht="12.75" customHeight="1">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ht="12.75" customHeight="1">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ht="12.75" customHeight="1">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ht="12.75" customHeight="1">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ht="12.75" customHeight="1">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ht="12.75" customHeight="1">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ht="12.75" customHeight="1">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ht="12.75" customHeight="1">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ht="12.75" customHeight="1">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ht="12.75" customHeight="1">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2.75" customHeight="1"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8</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f t="shared" ref="AQ80:BJ80" si="12">IF(AQ78&gt;0,AQ50,"")</f>
        <v>1</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1. Distribución de dependencias y elementos de una floristería. Normativa.</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E4:I4"/>
    <mergeCell ref="J4:AJ4"/>
    <mergeCell ref="E5:I5"/>
    <mergeCell ref="J8:J9"/>
    <mergeCell ref="K8:K9"/>
    <mergeCell ref="L8:L9"/>
    <mergeCell ref="M8:M9"/>
    <mergeCell ref="C11:F11"/>
    <mergeCell ref="D9:F9"/>
    <mergeCell ref="G9:G10"/>
    <mergeCell ref="C4:D8"/>
    <mergeCell ref="E6:I7"/>
    <mergeCell ref="AC8:AC9"/>
    <mergeCell ref="AD8:AD9"/>
    <mergeCell ref="AE8:AE9"/>
    <mergeCell ref="AA8:AA9"/>
    <mergeCell ref="AK11:AL11"/>
    <mergeCell ref="AK10:AL10"/>
    <mergeCell ref="AF8:AF9"/>
    <mergeCell ref="AG8:AG9"/>
    <mergeCell ref="AH8:AH9"/>
    <mergeCell ref="AI8:AI9"/>
    <mergeCell ref="AJ8:AJ9"/>
    <mergeCell ref="E49:H49"/>
    <mergeCell ref="E8:I8"/>
    <mergeCell ref="N8:N9"/>
    <mergeCell ref="AB8:AB9"/>
    <mergeCell ref="U8:U9"/>
    <mergeCell ref="V8:V9"/>
    <mergeCell ref="W8:W9"/>
    <mergeCell ref="X8:X9"/>
    <mergeCell ref="Y8:Y9"/>
    <mergeCell ref="Z8:Z9"/>
    <mergeCell ref="S8:S9"/>
    <mergeCell ref="T8:T9"/>
    <mergeCell ref="O8:O9"/>
    <mergeCell ref="P8:P9"/>
    <mergeCell ref="Q8:Q9"/>
    <mergeCell ref="R8:R9"/>
    <mergeCell ref="J49:AK49"/>
    <mergeCell ref="AQ49:BJ49"/>
    <mergeCell ref="C50:I50"/>
    <mergeCell ref="D51:I51"/>
    <mergeCell ref="AL51:AL77"/>
    <mergeCell ref="D52:I52"/>
    <mergeCell ref="D53:I53"/>
    <mergeCell ref="D54:I54"/>
    <mergeCell ref="D55:I55"/>
    <mergeCell ref="D56:I56"/>
    <mergeCell ref="D68:I68"/>
    <mergeCell ref="D57:I57"/>
    <mergeCell ref="D58:I58"/>
    <mergeCell ref="D59:I59"/>
    <mergeCell ref="D60:I60"/>
    <mergeCell ref="D61:I61"/>
    <mergeCell ref="I129:AJ129"/>
    <mergeCell ref="D69:I69"/>
    <mergeCell ref="D70:I70"/>
    <mergeCell ref="D71:I71"/>
    <mergeCell ref="D72:I72"/>
    <mergeCell ref="D73:I73"/>
    <mergeCell ref="D74:I74"/>
    <mergeCell ref="D75:I75"/>
    <mergeCell ref="D76:I76"/>
    <mergeCell ref="D77:I77"/>
    <mergeCell ref="D62:I62"/>
    <mergeCell ref="D63:I63"/>
    <mergeCell ref="AQ79:BJ79"/>
    <mergeCell ref="I96:AJ96"/>
    <mergeCell ref="D67:I67"/>
    <mergeCell ref="D64:I64"/>
    <mergeCell ref="D65:I65"/>
    <mergeCell ref="D66:I66"/>
  </mergeCells>
  <conditionalFormatting sqref="G11:AJ48">
    <cfRule type="containsBlanks" priority="12" stopIfTrue="1">
      <formula>LEN(TRIM(G11))=0</formula>
    </cfRule>
    <cfRule type="cellIs" dxfId="160" priority="13" stopIfTrue="1" operator="greaterThanOrEqual">
      <formula>5</formula>
    </cfRule>
    <cfRule type="cellIs" dxfId="159" priority="14" stopIfTrue="1" operator="between">
      <formula>4</formula>
      <formula>49999999</formula>
    </cfRule>
    <cfRule type="cellIs" dxfId="158" priority="15" stopIfTrue="1" operator="lessThan">
      <formula>4</formula>
    </cfRule>
  </conditionalFormatting>
  <conditionalFormatting sqref="AK50:AK77">
    <cfRule type="containsBlanks" priority="10" stopIfTrue="1">
      <formula>LEN(TRIM(AK50))=0</formula>
    </cfRule>
    <cfRule type="cellIs" dxfId="157" priority="11" stopIfTrue="1" operator="greaterThan">
      <formula>0</formula>
    </cfRule>
  </conditionalFormatting>
  <conditionalFormatting sqref="B51:B77">
    <cfRule type="containsText" dxfId="156" priority="9" operator="containsText" text="B">
      <formula>NOT(ISERROR(SEARCH("B",B51)))</formula>
    </cfRule>
  </conditionalFormatting>
  <conditionalFormatting sqref="J7:AJ7">
    <cfRule type="containsText" dxfId="155" priority="8" operator="containsText" text="B">
      <formula>NOT(ISERROR(SEARCH("B",J7)))</formula>
    </cfRule>
  </conditionalFormatting>
  <conditionalFormatting sqref="I10">
    <cfRule type="cellIs" dxfId="154" priority="7" operator="greaterThan">
      <formula>1</formula>
    </cfRule>
    <cfRule type="cellIs" dxfId="153" priority="6" operator="lessThan">
      <formula>1</formula>
    </cfRule>
    <cfRule type="cellIs" dxfId="152" priority="5" operator="equal">
      <formula>1</formula>
    </cfRule>
  </conditionalFormatting>
  <conditionalFormatting sqref="G48:I48">
    <cfRule type="containsBlanks" priority="1" stopIfTrue="1">
      <formula>LEN(TRIM(G48))=0</formula>
    </cfRule>
    <cfRule type="cellIs" dxfId="151" priority="2" stopIfTrue="1" operator="greaterThanOrEqual">
      <formula>5</formula>
    </cfRule>
    <cfRule type="cellIs" dxfId="150" priority="3" stopIfTrue="1" operator="between">
      <formula>4</formula>
      <formula>49999999</formula>
    </cfRule>
    <cfRule type="cellIs" dxfId="149"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ColWidth="10.85546875" defaultRowHeight="12.75"/>
  <cols>
    <col min="1" max="1" width="1.42578125" style="1" customWidth="1"/>
    <col min="2" max="2" width="5.140625" style="3" customWidth="1"/>
    <col min="3" max="3" width="4" style="1" customWidth="1"/>
    <col min="4" max="4" width="23.140625" style="1" customWidth="1"/>
    <col min="5" max="5" width="14.28515625" style="1" customWidth="1"/>
    <col min="6" max="6" width="6.28515625" style="1" customWidth="1"/>
    <col min="7" max="7" width="11.140625" style="1" customWidth="1"/>
    <col min="8" max="8" width="12" style="1" bestFit="1" customWidth="1"/>
    <col min="9" max="9" width="9.7109375" style="1" customWidth="1"/>
    <col min="10" max="19" width="9.28515625" style="15" customWidth="1"/>
    <col min="20" max="20" width="4.28515625" style="15" customWidth="1"/>
    <col min="21" max="35" width="3.140625" style="15" customWidth="1"/>
    <col min="36" max="36" width="3.140625" style="1" customWidth="1"/>
    <col min="37" max="37" width="12.42578125" style="1" customWidth="1"/>
    <col min="38" max="38" width="3.85546875" style="1" customWidth="1"/>
    <col min="39" max="39" width="2" style="1" customWidth="1"/>
    <col min="40" max="40" width="75.7109375" style="1" customWidth="1"/>
    <col min="41" max="41" width="4.140625" style="1" bestFit="1" customWidth="1"/>
    <col min="42" max="42" width="5.42578125" style="1" customWidth="1"/>
    <col min="43" max="43" width="11.7109375" style="1" customWidth="1"/>
    <col min="44" max="44" width="14.42578125" style="1" customWidth="1"/>
    <col min="45" max="62" width="3.42578125" style="1" customWidth="1"/>
    <col min="63" max="16384" width="10.85546875" style="1"/>
  </cols>
  <sheetData>
    <row r="1" spans="2:38" ht="4.5" customHeight="1"/>
    <row r="2" spans="2:38" ht="3.75" customHeight="1" thickBot="1">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c r="E3" s="693" t="s">
        <v>265</v>
      </c>
      <c r="F3" s="694"/>
      <c r="G3" s="694"/>
      <c r="H3" s="694"/>
      <c r="I3" s="695"/>
      <c r="J3" s="696" t="str">
        <f>VLOOKUP(AK3,'RRAA-UUTT-I'!O6:P15,2,TRUE)</f>
        <v>2. Organiza las actividades del taller de floristería, describiendo las tareas e interpretando los métodos de organización.</v>
      </c>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8"/>
      <c r="AK3" s="337">
        <v>2</v>
      </c>
    </row>
    <row r="4" spans="2:38" ht="40.5" customHeight="1">
      <c r="C4" s="685" t="s">
        <v>269</v>
      </c>
      <c r="D4" s="686"/>
      <c r="E4" s="699" t="s">
        <v>266</v>
      </c>
      <c r="F4" s="700"/>
      <c r="G4" s="700"/>
      <c r="H4" s="700"/>
      <c r="I4" s="701"/>
      <c r="J4" s="702" t="e">
        <f>CONCATENATE(AQ82," ",AR82," ",AS82," ",AT82," ",AU82," ",AV82," ",AW82," ",AX82," ",AY82," ",AZ82," ",BA82," ",BB82," ",BC82," ",BD82," ",BE82," ",BF82," ",BG82," ",BH82," ",BI82, " ", BJ82)</f>
        <v>#REF!</v>
      </c>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4"/>
    </row>
    <row r="5" spans="2:38" ht="23.25" customHeight="1">
      <c r="C5" s="685"/>
      <c r="D5" s="686"/>
      <c r="E5" s="705" t="s">
        <v>267</v>
      </c>
      <c r="F5" s="706"/>
      <c r="G5" s="706"/>
      <c r="H5" s="706"/>
      <c r="I5" s="707"/>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c r="C6" s="685"/>
      <c r="D6" s="686"/>
      <c r="E6" s="687" t="s">
        <v>268</v>
      </c>
      <c r="F6" s="688"/>
      <c r="G6" s="688"/>
      <c r="H6" s="688"/>
      <c r="I6" s="689"/>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c r="C7" s="685"/>
      <c r="D7" s="686"/>
      <c r="E7" s="690"/>
      <c r="F7" s="691"/>
      <c r="G7" s="691"/>
      <c r="H7" s="691"/>
      <c r="I7" s="692"/>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c r="B8" s="321"/>
      <c r="C8" s="685"/>
      <c r="D8" s="686"/>
      <c r="E8" s="663" t="s">
        <v>44</v>
      </c>
      <c r="F8" s="664"/>
      <c r="G8" s="665"/>
      <c r="H8" s="665"/>
      <c r="I8" s="666"/>
      <c r="J8" s="675"/>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73"/>
    </row>
    <row r="9" spans="2:38" ht="36.75" customHeight="1" thickBot="1">
      <c r="D9" s="680" t="s">
        <v>70</v>
      </c>
      <c r="E9" s="681"/>
      <c r="F9" s="682"/>
      <c r="G9" s="683" t="s">
        <v>76</v>
      </c>
      <c r="H9" s="61" t="s">
        <v>75</v>
      </c>
      <c r="I9" s="62" t="s">
        <v>74</v>
      </c>
      <c r="J9" s="676"/>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74"/>
    </row>
    <row r="10" spans="2:38" s="5" customFormat="1" ht="24" customHeight="1" thickBot="1">
      <c r="B10" s="321"/>
      <c r="C10" s="1"/>
      <c r="D10" s="326" t="s">
        <v>72</v>
      </c>
      <c r="E10" s="56"/>
      <c r="F10" s="226">
        <v>4</v>
      </c>
      <c r="G10" s="684"/>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3.5" thickBot="1">
      <c r="B11" s="322"/>
      <c r="C11" s="677" t="s">
        <v>77</v>
      </c>
      <c r="D11" s="678"/>
      <c r="E11" s="678"/>
      <c r="F11" s="679"/>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c r="C12" s="29">
        <f>alumnos!B4</f>
        <v>1</v>
      </c>
      <c r="D12" s="30" t="str">
        <f>alumnos!C4</f>
        <v>Alayón Cabrera, Elisabet</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c r="C13" s="31">
        <f>alumnos!B5</f>
        <v>2</v>
      </c>
      <c r="D13" s="25" t="str">
        <f>alumnos!C5</f>
        <v>Belizón Domínguez, Alejandro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c r="C25" s="31">
        <f>alumnos!B17</f>
        <v>14</v>
      </c>
      <c r="D25" s="25" t="str">
        <f>alumnos!C17</f>
        <v>Picardo Manjón, Patrick</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c r="C26" s="31">
        <f>alumnos!B18</f>
        <v>15</v>
      </c>
      <c r="D26" s="25" t="str">
        <f>alumnos!C18</f>
        <v>Reyes Morales, Manuel</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c r="C27" s="31">
        <f>alumnos!B19</f>
        <v>16</v>
      </c>
      <c r="D27" s="25" t="str">
        <f>alumnos!C19</f>
        <v>Ruíz Piñero, Fco Javier</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c r="C49" s="436"/>
      <c r="D49" s="436"/>
      <c r="E49" s="661" t="s">
        <v>280</v>
      </c>
      <c r="F49" s="662"/>
      <c r="G49" s="662"/>
      <c r="H49" s="662"/>
      <c r="I49" s="437">
        <f>AO50</f>
        <v>0</v>
      </c>
      <c r="J49" s="652" t="s">
        <v>56</v>
      </c>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Q49" s="655" t="s">
        <v>218</v>
      </c>
      <c r="AR49" s="655"/>
      <c r="AS49" s="655"/>
      <c r="AT49" s="655"/>
      <c r="AU49" s="655"/>
      <c r="AV49" s="655"/>
      <c r="AW49" s="655"/>
      <c r="AX49" s="655"/>
      <c r="AY49" s="655"/>
      <c r="AZ49" s="655"/>
      <c r="BA49" s="655"/>
      <c r="BB49" s="655"/>
      <c r="BC49" s="655"/>
      <c r="BD49" s="655"/>
      <c r="BE49" s="655"/>
      <c r="BF49" s="655"/>
      <c r="BG49" s="655"/>
      <c r="BH49" s="655"/>
      <c r="BI49" s="655"/>
      <c r="BJ49" s="655"/>
    </row>
    <row r="50" spans="2:62" s="10" customFormat="1" ht="12.75" customHeight="1" thickBot="1">
      <c r="B50" s="320" t="s">
        <v>256</v>
      </c>
      <c r="C50" s="656" t="s">
        <v>71</v>
      </c>
      <c r="D50" s="656"/>
      <c r="E50" s="656"/>
      <c r="F50" s="656"/>
      <c r="G50" s="656"/>
      <c r="H50" s="656"/>
      <c r="I50" s="657"/>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c r="B51" s="432" t="str">
        <f>IFERROR(LEFT(VLOOKUP(LEFT($J$3,1)&amp;C51,'RRAA-CCEE'!$B$8:$E$270,4,0)),"")</f>
        <v/>
      </c>
      <c r="C51" s="318" t="s">
        <v>16</v>
      </c>
      <c r="D51" s="648" t="str">
        <f>IFERROR(VLOOKUP(LEFT($J$3,1)&amp;C51,'RRAA-CCEE'!$B$8:$D$270,3,0),"")</f>
        <v>a) Se han caracterizado las actividades del taller de floristería.</v>
      </c>
      <c r="E51" s="648"/>
      <c r="F51" s="648"/>
      <c r="G51" s="648"/>
      <c r="H51" s="648"/>
      <c r="I51" s="648"/>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658" t="s">
        <v>10</v>
      </c>
      <c r="AO51" s="438">
        <f t="shared" ref="AO51:AO77" si="10">IF(B51="B",AK51,0)</f>
        <v>0</v>
      </c>
      <c r="AQ51" s="291">
        <f>IFERROR(VLOOKUP(LEFT($J$3,1)&amp;C51,'RRAA-CCEE'!$B$8:$Z$270,6,0),"")</f>
        <v>0</v>
      </c>
      <c r="AR51" s="291" t="str">
        <f>IFERROR(VLOOKUP(LEFT($J$3,1)&amp;C51,'RRAA-CCEE'!$B$8:$Z$270,7,0),"")</f>
        <v>Prueba escrita</v>
      </c>
      <c r="AS51" s="291">
        <f>IFERROR(VLOOKUP(LEFT($J$3,1)&amp;C51,'RRAA-CCEE'!$B$8:$Z$270,8,0),"")</f>
        <v>0</v>
      </c>
      <c r="AT51" s="291">
        <f>IFERROR(VLOOKUP(LEFT($J$3,1)&amp;C51,'RRAA-CCEE'!$B$8:$Z$270,9,0),"")</f>
        <v>0</v>
      </c>
      <c r="AU51" s="291">
        <f>IFERROR(VLOOKUP(LEFT($J$3,1)&amp;C51,'RRAA-CCEE'!$B$8:$Z$270,10,0),"")</f>
        <v>0</v>
      </c>
      <c r="AV51" s="291">
        <f>IFERROR(VLOOKUP(LEFT($J$3,1)&amp;C51,'RRAA-CCEE'!$B$8:$Z$270,11,0),"")</f>
        <v>0</v>
      </c>
      <c r="AW51" s="291">
        <f>IFERROR(VLOOKUP(LEFT($J$3,1)&amp;C51,'RRAA-CCEE'!$B$8:$Z$270,12,0),"")</f>
        <v>0</v>
      </c>
      <c r="AX51" s="291">
        <f>IFERROR(VLOOKUP(LEFT($J$3,1)&amp;C51,'RRAA-CCEE'!$B$8:$Z$270,13,0),"")</f>
        <v>0</v>
      </c>
      <c r="AY51" s="291">
        <f>IFERROR(VLOOKUP(LEFT($J$3,1)&amp;C51,'RRAA-CCEE'!$B$8:$Z$270,14,0),"")</f>
        <v>0</v>
      </c>
      <c r="AZ51" s="291">
        <f>IFERROR(VLOOKUP(LEFT($J$3,1)&amp;C51,'RRAA-CCEE'!$B$8:$Z$270,15,0),"")</f>
        <v>0</v>
      </c>
      <c r="BA51" s="291">
        <f>IFERROR(VLOOKUP(LEFT($J$3,1)&amp;C51,'RRAA-CCEE'!$B$8:$Z$270,16,0),"")</f>
        <v>0</v>
      </c>
      <c r="BB51" s="291">
        <f>IFERROR(VLOOKUP(LEFT($J$3,1)&amp;C51,'RRAA-CCEE'!$B$8:$Z$270,17,0),"")</f>
        <v>0</v>
      </c>
      <c r="BC51" s="291">
        <f>IFERROR(VLOOKUP(LEFT($J$3,1)&amp;C51,'RRAA-CCEE'!$B$8:$Z$270,18,0),"")</f>
        <v>0</v>
      </c>
      <c r="BD51" s="291">
        <f>IFERROR(VLOOKUP(LEFT($J$3,1)&amp;C51,'RRAA-CCEE'!$B$8:$Z$270,19,0),"")</f>
        <v>0</v>
      </c>
      <c r="BE51" s="291">
        <f>IFERROR(VLOOKUP(LEFT($J$3,1)&amp;C51,'RRAA-CCEE'!$B$8:$Z$270,20,0),"")</f>
        <v>0</v>
      </c>
      <c r="BF51" s="291">
        <f>IFERROR(VLOOKUP(LEFT($J$3,1)&amp;C51,'RRAA-CCEE'!$B$8:$Z$270,21,0),"")</f>
        <v>0</v>
      </c>
      <c r="BG51" s="291">
        <f>IFERROR(VLOOKUP(LEFT($J$3,1)&amp;C51,'RRAA-CCEE'!$B$8:$Z$270,22,0),"")</f>
        <v>0</v>
      </c>
      <c r="BH51" s="291">
        <f>IFERROR(VLOOKUP(LEFT($J$3,1)&amp;C51,'RRAA-CCEE'!$B$8:$Z$270,23,0),"")</f>
        <v>0</v>
      </c>
      <c r="BI51" s="291">
        <f>IFERROR(VLOOKUP(LEFT($J$3,1)&amp;C51,'RRAA-CCEE'!$B$8:$Z$270,24,0),"")</f>
        <v>0</v>
      </c>
      <c r="BJ51" s="291">
        <f>IFERROR(VLOOKUP(LEFT($J$3,1)&amp;C51,'RRAA-CCEE'!$B$8:$Z$270,25,0),"")</f>
        <v>0</v>
      </c>
    </row>
    <row r="52" spans="2:62" s="9" customFormat="1">
      <c r="B52" s="432" t="str">
        <f>IFERROR(LEFT(VLOOKUP(LEFT($J$3,1)&amp;C52,'RRAA-CCEE'!$B$8:$E$270,4,0)),"")</f>
        <v/>
      </c>
      <c r="C52" s="318" t="s">
        <v>17</v>
      </c>
      <c r="D52" s="648" t="str">
        <f>IFERROR(VLOOKUP(LEFT($J$3,1)&amp;C52,'RRAA-CCEE'!$B$8:$D$270,3,0),"")</f>
        <v>b) Se han distribuido y controlado las tareas diarias.</v>
      </c>
      <c r="E52" s="648"/>
      <c r="F52" s="648"/>
      <c r="G52" s="648"/>
      <c r="H52" s="648"/>
      <c r="I52" s="648"/>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659"/>
      <c r="AO52" s="438">
        <f t="shared" si="10"/>
        <v>0</v>
      </c>
      <c r="AQ52" s="291">
        <f>IFERROR(VLOOKUP(LEFT($J$3,1)&amp;C52,'RRAA-CCEE'!$B$8:$Z$270,6,0),"")</f>
        <v>0</v>
      </c>
      <c r="AR52" s="291" t="str">
        <f>IFERROR(VLOOKUP(LEFT($J$3,1)&amp;C52,'RRAA-CCEE'!$B$8:$Z$270,7,0),"")</f>
        <v>Prueba escrita</v>
      </c>
      <c r="AS52" s="291">
        <f>IFERROR(VLOOKUP(LEFT($J$3,1)&amp;C52,'RRAA-CCEE'!$B$8:$Z$270,8,0),"")</f>
        <v>0</v>
      </c>
      <c r="AT52" s="291">
        <f>IFERROR(VLOOKUP(LEFT($J$3,1)&amp;C52,'RRAA-CCEE'!$B$8:$Z$270,9,0),"")</f>
        <v>0</v>
      </c>
      <c r="AU52" s="291">
        <f>IFERROR(VLOOKUP(LEFT($J$3,1)&amp;C52,'RRAA-CCEE'!$B$8:$Z$270,10,0),"")</f>
        <v>0</v>
      </c>
      <c r="AV52" s="291">
        <f>IFERROR(VLOOKUP(LEFT($J$3,1)&amp;C52,'RRAA-CCEE'!$B$8:$Z$270,11,0),"")</f>
        <v>0</v>
      </c>
      <c r="AW52" s="291">
        <f>IFERROR(VLOOKUP(LEFT($J$3,1)&amp;C52,'RRAA-CCEE'!$B$8:$Z$270,12,0),"")</f>
        <v>0</v>
      </c>
      <c r="AX52" s="291">
        <f>IFERROR(VLOOKUP(LEFT($J$3,1)&amp;C52,'RRAA-CCEE'!$B$8:$Z$270,13,0),"")</f>
        <v>0</v>
      </c>
      <c r="AY52" s="291">
        <f>IFERROR(VLOOKUP(LEFT($J$3,1)&amp;C52,'RRAA-CCEE'!$B$8:$Z$270,14,0),"")</f>
        <v>0</v>
      </c>
      <c r="AZ52" s="291">
        <f>IFERROR(VLOOKUP(LEFT($J$3,1)&amp;C52,'RRAA-CCEE'!$B$8:$Z$270,15,0),"")</f>
        <v>0</v>
      </c>
      <c r="BA52" s="291">
        <f>IFERROR(VLOOKUP(LEFT($J$3,1)&amp;C52,'RRAA-CCEE'!$B$8:$Z$270,16,0),"")</f>
        <v>0</v>
      </c>
      <c r="BB52" s="291">
        <f>IFERROR(VLOOKUP(LEFT($J$3,1)&amp;C52,'RRAA-CCEE'!$B$8:$Z$270,17,0),"")</f>
        <v>0</v>
      </c>
      <c r="BC52" s="291">
        <f>IFERROR(VLOOKUP(LEFT($J$3,1)&amp;C52,'RRAA-CCEE'!$B$8:$Z$270,18,0),"")</f>
        <v>0</v>
      </c>
      <c r="BD52" s="291">
        <f>IFERROR(VLOOKUP(LEFT($J$3,1)&amp;C52,'RRAA-CCEE'!$B$8:$Z$270,19,0),"")</f>
        <v>0</v>
      </c>
      <c r="BE52" s="291">
        <f>IFERROR(VLOOKUP(LEFT($J$3,1)&amp;C52,'RRAA-CCEE'!$B$8:$Z$270,20,0),"")</f>
        <v>0</v>
      </c>
      <c r="BF52" s="291">
        <f>IFERROR(VLOOKUP(LEFT($J$3,1)&amp;C52,'RRAA-CCEE'!$B$8:$Z$270,21,0),"")</f>
        <v>0</v>
      </c>
      <c r="BG52" s="291">
        <f>IFERROR(VLOOKUP(LEFT($J$3,1)&amp;C52,'RRAA-CCEE'!$B$8:$Z$270,22,0),"")</f>
        <v>0</v>
      </c>
      <c r="BH52" s="291">
        <f>IFERROR(VLOOKUP(LEFT($J$3,1)&amp;C52,'RRAA-CCEE'!$B$8:$Z$270,23,0),"")</f>
        <v>0</v>
      </c>
      <c r="BI52" s="291">
        <f>IFERROR(VLOOKUP(LEFT($J$3,1)&amp;C52,'RRAA-CCEE'!$B$8:$Z$270,24,0),"")</f>
        <v>0</v>
      </c>
      <c r="BJ52" s="291">
        <f>IFERROR(VLOOKUP(LEFT($J$3,1)&amp;C52,'RRAA-CCEE'!$B$8:$Z$270,25,0),"")</f>
        <v>0</v>
      </c>
    </row>
    <row r="53" spans="2:62" s="9" customFormat="1">
      <c r="B53" s="432" t="str">
        <f>IFERROR(LEFT(VLOOKUP(LEFT($J$3,1)&amp;C53,'RRAA-CCEE'!$B$8:$E$270,4,0)),"")</f>
        <v/>
      </c>
      <c r="C53" s="318" t="s">
        <v>18</v>
      </c>
      <c r="D53" s="648" t="str">
        <f>IFERROR(VLOOKUP(LEFT($J$3,1)&amp;C53,'RRAA-CCEE'!$B$8:$D$270,3,0),"")</f>
        <v>c) Se han seguido los protocolos establecidos para los pedidos.</v>
      </c>
      <c r="E53" s="648"/>
      <c r="F53" s="648"/>
      <c r="G53" s="648"/>
      <c r="H53" s="648"/>
      <c r="I53" s="648"/>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659"/>
      <c r="AO53" s="438">
        <f t="shared" si="10"/>
        <v>0</v>
      </c>
      <c r="AQ53" s="291">
        <f>IFERROR(VLOOKUP(LEFT($J$3,1)&amp;C53,'RRAA-CCEE'!$B$8:$Z$270,6,0),"")</f>
        <v>0</v>
      </c>
      <c r="AR53" s="291" t="str">
        <f>IFERROR(VLOOKUP(LEFT($J$3,1)&amp;C53,'RRAA-CCEE'!$B$8:$Z$270,7,0),"")</f>
        <v>Prueba prática</v>
      </c>
      <c r="AS53" s="291">
        <f>IFERROR(VLOOKUP(LEFT($J$3,1)&amp;C53,'RRAA-CCEE'!$B$8:$Z$270,8,0),"")</f>
        <v>0</v>
      </c>
      <c r="AT53" s="291">
        <f>IFERROR(VLOOKUP(LEFT($J$3,1)&amp;C53,'RRAA-CCEE'!$B$8:$Z$270,9,0),"")</f>
        <v>0</v>
      </c>
      <c r="AU53" s="291">
        <f>IFERROR(VLOOKUP(LEFT($J$3,1)&amp;C53,'RRAA-CCEE'!$B$8:$Z$270,10,0),"")</f>
        <v>0</v>
      </c>
      <c r="AV53" s="291">
        <f>IFERROR(VLOOKUP(LEFT($J$3,1)&amp;C53,'RRAA-CCEE'!$B$8:$Z$270,11,0),"")</f>
        <v>0</v>
      </c>
      <c r="AW53" s="291">
        <f>IFERROR(VLOOKUP(LEFT($J$3,1)&amp;C53,'RRAA-CCEE'!$B$8:$Z$270,12,0),"")</f>
        <v>0</v>
      </c>
      <c r="AX53" s="291">
        <f>IFERROR(VLOOKUP(LEFT($J$3,1)&amp;C53,'RRAA-CCEE'!$B$8:$Z$270,13,0),"")</f>
        <v>0</v>
      </c>
      <c r="AY53" s="291">
        <f>IFERROR(VLOOKUP(LEFT($J$3,1)&amp;C53,'RRAA-CCEE'!$B$8:$Z$270,14,0),"")</f>
        <v>0</v>
      </c>
      <c r="AZ53" s="291">
        <f>IFERROR(VLOOKUP(LEFT($J$3,1)&amp;C53,'RRAA-CCEE'!$B$8:$Z$270,15,0),"")</f>
        <v>0</v>
      </c>
      <c r="BA53" s="291">
        <f>IFERROR(VLOOKUP(LEFT($J$3,1)&amp;C53,'RRAA-CCEE'!$B$8:$Z$270,16,0),"")</f>
        <v>0</v>
      </c>
      <c r="BB53" s="291">
        <f>IFERROR(VLOOKUP(LEFT($J$3,1)&amp;C53,'RRAA-CCEE'!$B$8:$Z$270,17,0),"")</f>
        <v>0</v>
      </c>
      <c r="BC53" s="291">
        <f>IFERROR(VLOOKUP(LEFT($J$3,1)&amp;C53,'RRAA-CCEE'!$B$8:$Z$270,18,0),"")</f>
        <v>0</v>
      </c>
      <c r="BD53" s="291">
        <f>IFERROR(VLOOKUP(LEFT($J$3,1)&amp;C53,'RRAA-CCEE'!$B$8:$Z$270,19,0),"")</f>
        <v>0</v>
      </c>
      <c r="BE53" s="291">
        <f>IFERROR(VLOOKUP(LEFT($J$3,1)&amp;C53,'RRAA-CCEE'!$B$8:$Z$270,20,0),"")</f>
        <v>0</v>
      </c>
      <c r="BF53" s="291">
        <f>IFERROR(VLOOKUP(LEFT($J$3,1)&amp;C53,'RRAA-CCEE'!$B$8:$Z$270,21,0),"")</f>
        <v>0</v>
      </c>
      <c r="BG53" s="291">
        <f>IFERROR(VLOOKUP(LEFT($J$3,1)&amp;C53,'RRAA-CCEE'!$B$8:$Z$270,22,0),"")</f>
        <v>0</v>
      </c>
      <c r="BH53" s="291">
        <f>IFERROR(VLOOKUP(LEFT($J$3,1)&amp;C53,'RRAA-CCEE'!$B$8:$Z$270,23,0),"")</f>
        <v>0</v>
      </c>
      <c r="BI53" s="291">
        <f>IFERROR(VLOOKUP(LEFT($J$3,1)&amp;C53,'RRAA-CCEE'!$B$8:$Z$270,24,0),"")</f>
        <v>0</v>
      </c>
      <c r="BJ53" s="291">
        <f>IFERROR(VLOOKUP(LEFT($J$3,1)&amp;C53,'RRAA-CCEE'!$B$8:$Z$270,25,0),"")</f>
        <v>0</v>
      </c>
    </row>
    <row r="54" spans="2:62" s="9" customFormat="1">
      <c r="B54" s="432" t="str">
        <f>IFERROR(LEFT(VLOOKUP(LEFT($J$3,1)&amp;C54,'RRAA-CCEE'!$B$8:$E$270,4,0)),"")</f>
        <v/>
      </c>
      <c r="C54" s="318" t="s">
        <v>19</v>
      </c>
      <c r="D54" s="648" t="str">
        <f>IFERROR(VLOOKUP(LEFT($J$3,1)&amp;C54,'RRAA-CCEE'!$B$8:$D$270,3,0),"")</f>
        <v>d) Se ha cumplimentado la documentación asociada a los pedidos.</v>
      </c>
      <c r="E54" s="648"/>
      <c r="F54" s="648"/>
      <c r="G54" s="648"/>
      <c r="H54" s="648"/>
      <c r="I54" s="648"/>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659"/>
      <c r="AO54" s="438">
        <f t="shared" si="10"/>
        <v>0</v>
      </c>
      <c r="AQ54" s="291">
        <f>IFERROR(VLOOKUP(LEFT($J$3,1)&amp;C54,'RRAA-CCEE'!$B$8:$Z$270,6,0),"")</f>
        <v>0</v>
      </c>
      <c r="AR54" s="291" t="str">
        <f>IFERROR(VLOOKUP(LEFT($J$3,1)&amp;C54,'RRAA-CCEE'!$B$8:$Z$270,7,0),"")</f>
        <v>Prueba escrita</v>
      </c>
      <c r="AS54" s="291">
        <f>IFERROR(VLOOKUP(LEFT($J$3,1)&amp;C54,'RRAA-CCEE'!$B$8:$Z$270,8,0),"")</f>
        <v>0</v>
      </c>
      <c r="AT54" s="291">
        <f>IFERROR(VLOOKUP(LEFT($J$3,1)&amp;C54,'RRAA-CCEE'!$B$8:$Z$270,9,0),"")</f>
        <v>0</v>
      </c>
      <c r="AU54" s="291">
        <f>IFERROR(VLOOKUP(LEFT($J$3,1)&amp;C54,'RRAA-CCEE'!$B$8:$Z$270,10,0),"")</f>
        <v>0</v>
      </c>
      <c r="AV54" s="291">
        <f>IFERROR(VLOOKUP(LEFT($J$3,1)&amp;C54,'RRAA-CCEE'!$B$8:$Z$270,11,0),"")</f>
        <v>0</v>
      </c>
      <c r="AW54" s="291">
        <f>IFERROR(VLOOKUP(LEFT($J$3,1)&amp;C54,'RRAA-CCEE'!$B$8:$Z$270,12,0),"")</f>
        <v>0</v>
      </c>
      <c r="AX54" s="291">
        <f>IFERROR(VLOOKUP(LEFT($J$3,1)&amp;C54,'RRAA-CCEE'!$B$8:$Z$270,13,0),"")</f>
        <v>0</v>
      </c>
      <c r="AY54" s="291">
        <f>IFERROR(VLOOKUP(LEFT($J$3,1)&amp;C54,'RRAA-CCEE'!$B$8:$Z$270,14,0),"")</f>
        <v>0</v>
      </c>
      <c r="AZ54" s="291">
        <f>IFERROR(VLOOKUP(LEFT($J$3,1)&amp;C54,'RRAA-CCEE'!$B$8:$Z$270,15,0),"")</f>
        <v>0</v>
      </c>
      <c r="BA54" s="291">
        <f>IFERROR(VLOOKUP(LEFT($J$3,1)&amp;C54,'RRAA-CCEE'!$B$8:$Z$270,16,0),"")</f>
        <v>0</v>
      </c>
      <c r="BB54" s="291">
        <f>IFERROR(VLOOKUP(LEFT($J$3,1)&amp;C54,'RRAA-CCEE'!$B$8:$Z$270,17,0),"")</f>
        <v>0</v>
      </c>
      <c r="BC54" s="291">
        <f>IFERROR(VLOOKUP(LEFT($J$3,1)&amp;C54,'RRAA-CCEE'!$B$8:$Z$270,18,0),"")</f>
        <v>0</v>
      </c>
      <c r="BD54" s="291">
        <f>IFERROR(VLOOKUP(LEFT($J$3,1)&amp;C54,'RRAA-CCEE'!$B$8:$Z$270,19,0),"")</f>
        <v>0</v>
      </c>
      <c r="BE54" s="291">
        <f>IFERROR(VLOOKUP(LEFT($J$3,1)&amp;C54,'RRAA-CCEE'!$B$8:$Z$270,20,0),"")</f>
        <v>0</v>
      </c>
      <c r="BF54" s="291">
        <f>IFERROR(VLOOKUP(LEFT($J$3,1)&amp;C54,'RRAA-CCEE'!$B$8:$Z$270,21,0),"")</f>
        <v>0</v>
      </c>
      <c r="BG54" s="291">
        <f>IFERROR(VLOOKUP(LEFT($J$3,1)&amp;C54,'RRAA-CCEE'!$B$8:$Z$270,22,0),"")</f>
        <v>0</v>
      </c>
      <c r="BH54" s="291">
        <f>IFERROR(VLOOKUP(LEFT($J$3,1)&amp;C54,'RRAA-CCEE'!$B$8:$Z$270,23,0),"")</f>
        <v>0</v>
      </c>
      <c r="BI54" s="291">
        <f>IFERROR(VLOOKUP(LEFT($J$3,1)&amp;C54,'RRAA-CCEE'!$B$8:$Z$270,24,0),"")</f>
        <v>0</v>
      </c>
      <c r="BJ54" s="291">
        <f>IFERROR(VLOOKUP(LEFT($J$3,1)&amp;C54,'RRAA-CCEE'!$B$8:$Z$270,25,0),"")</f>
        <v>0</v>
      </c>
    </row>
    <row r="55" spans="2:62" s="9" customFormat="1">
      <c r="B55" s="432" t="str">
        <f>IFERROR(LEFT(VLOOKUP(LEFT($J$3,1)&amp;C55,'RRAA-CCEE'!$B$8:$E$270,4,0)),"")</f>
        <v/>
      </c>
      <c r="C55" s="318" t="s">
        <v>20</v>
      </c>
      <c r="D55" s="648" t="str">
        <f>IFERROR(VLOOKUP(LEFT($J$3,1)&amp;C55,'RRAA-CCEE'!$B$8:$D$270,3,0),"")</f>
        <v>e) Se han organizado los equipos, herramientas y materiales propios del taller de floristería.</v>
      </c>
      <c r="E55" s="648"/>
      <c r="F55" s="648"/>
      <c r="G55" s="648"/>
      <c r="H55" s="648"/>
      <c r="I55" s="648"/>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659"/>
      <c r="AO55" s="438">
        <f t="shared" si="10"/>
        <v>0</v>
      </c>
      <c r="AQ55" s="291">
        <f>IFERROR(VLOOKUP(LEFT($J$3,1)&amp;C55,'RRAA-CCEE'!$B$8:$Z$270,6,0),"")</f>
        <v>0</v>
      </c>
      <c r="AR55" s="291" t="str">
        <f>IFERROR(VLOOKUP(LEFT($J$3,1)&amp;C55,'RRAA-CCEE'!$B$8:$Z$270,7,0),"")</f>
        <v>Prueba prática</v>
      </c>
      <c r="AS55" s="291">
        <f>IFERROR(VLOOKUP(LEFT($J$3,1)&amp;C55,'RRAA-CCEE'!$B$8:$Z$270,8,0),"")</f>
        <v>0</v>
      </c>
      <c r="AT55" s="291">
        <f>IFERROR(VLOOKUP(LEFT($J$3,1)&amp;C55,'RRAA-CCEE'!$B$8:$Z$270,9,0),"")</f>
        <v>0</v>
      </c>
      <c r="AU55" s="291">
        <f>IFERROR(VLOOKUP(LEFT($J$3,1)&amp;C55,'RRAA-CCEE'!$B$8:$Z$270,10,0),"")</f>
        <v>0</v>
      </c>
      <c r="AV55" s="291">
        <f>IFERROR(VLOOKUP(LEFT($J$3,1)&amp;C55,'RRAA-CCEE'!$B$8:$Z$270,11,0),"")</f>
        <v>0</v>
      </c>
      <c r="AW55" s="291">
        <f>IFERROR(VLOOKUP(LEFT($J$3,1)&amp;C55,'RRAA-CCEE'!$B$8:$Z$270,12,0),"")</f>
        <v>0</v>
      </c>
      <c r="AX55" s="291">
        <f>IFERROR(VLOOKUP(LEFT($J$3,1)&amp;C55,'RRAA-CCEE'!$B$8:$Z$270,13,0),"")</f>
        <v>0</v>
      </c>
      <c r="AY55" s="291">
        <f>IFERROR(VLOOKUP(LEFT($J$3,1)&amp;C55,'RRAA-CCEE'!$B$8:$Z$270,14,0),"")</f>
        <v>0</v>
      </c>
      <c r="AZ55" s="291">
        <f>IFERROR(VLOOKUP(LEFT($J$3,1)&amp;C55,'RRAA-CCEE'!$B$8:$Z$270,15,0),"")</f>
        <v>0</v>
      </c>
      <c r="BA55" s="291">
        <f>IFERROR(VLOOKUP(LEFT($J$3,1)&amp;C55,'RRAA-CCEE'!$B$8:$Z$270,16,0),"")</f>
        <v>0</v>
      </c>
      <c r="BB55" s="291">
        <f>IFERROR(VLOOKUP(LEFT($J$3,1)&amp;C55,'RRAA-CCEE'!$B$8:$Z$270,17,0),"")</f>
        <v>0</v>
      </c>
      <c r="BC55" s="291">
        <f>IFERROR(VLOOKUP(LEFT($J$3,1)&amp;C55,'RRAA-CCEE'!$B$8:$Z$270,18,0),"")</f>
        <v>0</v>
      </c>
      <c r="BD55" s="291">
        <f>IFERROR(VLOOKUP(LEFT($J$3,1)&amp;C55,'RRAA-CCEE'!$B$8:$Z$270,19,0),"")</f>
        <v>0</v>
      </c>
      <c r="BE55" s="291">
        <f>IFERROR(VLOOKUP(LEFT($J$3,1)&amp;C55,'RRAA-CCEE'!$B$8:$Z$270,20,0),"")</f>
        <v>0</v>
      </c>
      <c r="BF55" s="291">
        <f>IFERROR(VLOOKUP(LEFT($J$3,1)&amp;C55,'RRAA-CCEE'!$B$8:$Z$270,21,0),"")</f>
        <v>0</v>
      </c>
      <c r="BG55" s="291">
        <f>IFERROR(VLOOKUP(LEFT($J$3,1)&amp;C55,'RRAA-CCEE'!$B$8:$Z$270,22,0),"")</f>
        <v>0</v>
      </c>
      <c r="BH55" s="291">
        <f>IFERROR(VLOOKUP(LEFT($J$3,1)&amp;C55,'RRAA-CCEE'!$B$8:$Z$270,23,0),"")</f>
        <v>0</v>
      </c>
      <c r="BI55" s="291">
        <f>IFERROR(VLOOKUP(LEFT($J$3,1)&amp;C55,'RRAA-CCEE'!$B$8:$Z$270,24,0),"")</f>
        <v>0</v>
      </c>
      <c r="BJ55" s="291">
        <f>IFERROR(VLOOKUP(LEFT($J$3,1)&amp;C55,'RRAA-CCEE'!$B$8:$Z$270,25,0),"")</f>
        <v>0</v>
      </c>
    </row>
    <row r="56" spans="2:62" s="9" customFormat="1">
      <c r="B56" s="432" t="str">
        <f>IFERROR(LEFT(VLOOKUP(LEFT($J$3,1)&amp;C56,'RRAA-CCEE'!$B$8:$E$270,4,0)),"")</f>
        <v/>
      </c>
      <c r="C56" s="318" t="s">
        <v>21</v>
      </c>
      <c r="D56" s="648" t="str">
        <f>IFERROR(VLOOKUP(LEFT($J$3,1)&amp;C56,'RRAA-CCEE'!$B$8:$D$270,3,0),"")</f>
        <v>f) Se han seleccionado las técnicas, utensilios y productos necesarios para el trabajo diario.</v>
      </c>
      <c r="E56" s="648"/>
      <c r="F56" s="648"/>
      <c r="G56" s="648"/>
      <c r="H56" s="648"/>
      <c r="I56" s="648"/>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659"/>
      <c r="AO56" s="438">
        <f t="shared" si="10"/>
        <v>0</v>
      </c>
      <c r="AQ56" s="291">
        <f>IFERROR(VLOOKUP(LEFT($J$3,1)&amp;C56,'RRAA-CCEE'!$B$8:$Z$270,6,0),"")</f>
        <v>0</v>
      </c>
      <c r="AR56" s="291" t="str">
        <f>IFERROR(VLOOKUP(LEFT($J$3,1)&amp;C56,'RRAA-CCEE'!$B$8:$Z$270,7,0),"")</f>
        <v>Prueba prática</v>
      </c>
      <c r="AS56" s="291">
        <f>IFERROR(VLOOKUP(LEFT($J$3,1)&amp;C56,'RRAA-CCEE'!$B$8:$Z$270,8,0),"")</f>
        <v>0</v>
      </c>
      <c r="AT56" s="291">
        <f>IFERROR(VLOOKUP(LEFT($J$3,1)&amp;C56,'RRAA-CCEE'!$B$8:$Z$270,9,0),"")</f>
        <v>0</v>
      </c>
      <c r="AU56" s="291">
        <f>IFERROR(VLOOKUP(LEFT($J$3,1)&amp;C56,'RRAA-CCEE'!$B$8:$Z$270,10,0),"")</f>
        <v>0</v>
      </c>
      <c r="AV56" s="291">
        <f>IFERROR(VLOOKUP(LEFT($J$3,1)&amp;C56,'RRAA-CCEE'!$B$8:$Z$270,11,0),"")</f>
        <v>0</v>
      </c>
      <c r="AW56" s="291">
        <f>IFERROR(VLOOKUP(LEFT($J$3,1)&amp;C56,'RRAA-CCEE'!$B$8:$Z$270,12,0),"")</f>
        <v>0</v>
      </c>
      <c r="AX56" s="291">
        <f>IFERROR(VLOOKUP(LEFT($J$3,1)&amp;C56,'RRAA-CCEE'!$B$8:$Z$270,13,0),"")</f>
        <v>0</v>
      </c>
      <c r="AY56" s="291">
        <f>IFERROR(VLOOKUP(LEFT($J$3,1)&amp;C56,'RRAA-CCEE'!$B$8:$Z$270,14,0),"")</f>
        <v>0</v>
      </c>
      <c r="AZ56" s="291">
        <f>IFERROR(VLOOKUP(LEFT($J$3,1)&amp;C56,'RRAA-CCEE'!$B$8:$Z$270,15,0),"")</f>
        <v>0</v>
      </c>
      <c r="BA56" s="291">
        <f>IFERROR(VLOOKUP(LEFT($J$3,1)&amp;C56,'RRAA-CCEE'!$B$8:$Z$270,16,0),"")</f>
        <v>0</v>
      </c>
      <c r="BB56" s="291">
        <f>IFERROR(VLOOKUP(LEFT($J$3,1)&amp;C56,'RRAA-CCEE'!$B$8:$Z$270,17,0),"")</f>
        <v>0</v>
      </c>
      <c r="BC56" s="291">
        <f>IFERROR(VLOOKUP(LEFT($J$3,1)&amp;C56,'RRAA-CCEE'!$B$8:$Z$270,18,0),"")</f>
        <v>0</v>
      </c>
      <c r="BD56" s="291">
        <f>IFERROR(VLOOKUP(LEFT($J$3,1)&amp;C56,'RRAA-CCEE'!$B$8:$Z$270,19,0),"")</f>
        <v>0</v>
      </c>
      <c r="BE56" s="291">
        <f>IFERROR(VLOOKUP(LEFT($J$3,1)&amp;C56,'RRAA-CCEE'!$B$8:$Z$270,20,0),"")</f>
        <v>0</v>
      </c>
      <c r="BF56" s="291">
        <f>IFERROR(VLOOKUP(LEFT($J$3,1)&amp;C56,'RRAA-CCEE'!$B$8:$Z$270,21,0),"")</f>
        <v>0</v>
      </c>
      <c r="BG56" s="291">
        <f>IFERROR(VLOOKUP(LEFT($J$3,1)&amp;C56,'RRAA-CCEE'!$B$8:$Z$270,22,0),"")</f>
        <v>0</v>
      </c>
      <c r="BH56" s="291">
        <f>IFERROR(VLOOKUP(LEFT($J$3,1)&amp;C56,'RRAA-CCEE'!$B$8:$Z$270,23,0),"")</f>
        <v>0</v>
      </c>
      <c r="BI56" s="291">
        <f>IFERROR(VLOOKUP(LEFT($J$3,1)&amp;C56,'RRAA-CCEE'!$B$8:$Z$270,24,0),"")</f>
        <v>0</v>
      </c>
      <c r="BJ56" s="291">
        <f>IFERROR(VLOOKUP(LEFT($J$3,1)&amp;C56,'RRAA-CCEE'!$B$8:$Z$270,25,0),"")</f>
        <v>0</v>
      </c>
    </row>
    <row r="57" spans="2:62">
      <c r="B57" s="432" t="str">
        <f>IFERROR(LEFT(VLOOKUP(LEFT($J$3,1)&amp;C57,'RRAA-CCEE'!$B$8:$E$270,4,0)),"")</f>
        <v/>
      </c>
      <c r="C57" s="318" t="s">
        <v>22</v>
      </c>
      <c r="D57" s="648" t="str">
        <f>IFERROR(VLOOKUP(LEFT($J$3,1)&amp;C57,'RRAA-CCEE'!$B$8:$D$270,3,0),"")</f>
        <v>g) Se han seleccionado herramientas y maquinaria en función de la labor que se va a realizar.</v>
      </c>
      <c r="E57" s="648"/>
      <c r="F57" s="648"/>
      <c r="G57" s="648"/>
      <c r="H57" s="648"/>
      <c r="I57" s="648"/>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659"/>
      <c r="AO57" s="438">
        <f t="shared" si="10"/>
        <v>0</v>
      </c>
      <c r="AQ57" s="291">
        <f>IFERROR(VLOOKUP(LEFT($J$3,1)&amp;C57,'RRAA-CCEE'!$B$8:$Z$270,6,0),"")</f>
        <v>0</v>
      </c>
      <c r="AR57" s="291" t="str">
        <f>IFERROR(VLOOKUP(LEFT($J$3,1)&amp;C57,'RRAA-CCEE'!$B$8:$Z$270,7,0),"")</f>
        <v>Prueba prática</v>
      </c>
      <c r="AS57" s="291">
        <f>IFERROR(VLOOKUP(LEFT($J$3,1)&amp;C57,'RRAA-CCEE'!$B$8:$Z$270,8,0),"")</f>
        <v>0</v>
      </c>
      <c r="AT57" s="291">
        <f>IFERROR(VLOOKUP(LEFT($J$3,1)&amp;C57,'RRAA-CCEE'!$B$8:$Z$270,9,0),"")</f>
        <v>0</v>
      </c>
      <c r="AU57" s="291">
        <f>IFERROR(VLOOKUP(LEFT($J$3,1)&amp;C57,'RRAA-CCEE'!$B$8:$Z$270,10,0),"")</f>
        <v>0</v>
      </c>
      <c r="AV57" s="291">
        <f>IFERROR(VLOOKUP(LEFT($J$3,1)&amp;C57,'RRAA-CCEE'!$B$8:$Z$270,11,0),"")</f>
        <v>0</v>
      </c>
      <c r="AW57" s="291">
        <f>IFERROR(VLOOKUP(LEFT($J$3,1)&amp;C57,'RRAA-CCEE'!$B$8:$Z$270,12,0),"")</f>
        <v>0</v>
      </c>
      <c r="AX57" s="291">
        <f>IFERROR(VLOOKUP(LEFT($J$3,1)&amp;C57,'RRAA-CCEE'!$B$8:$Z$270,13,0),"")</f>
        <v>0</v>
      </c>
      <c r="AY57" s="291">
        <f>IFERROR(VLOOKUP(LEFT($J$3,1)&amp;C57,'RRAA-CCEE'!$B$8:$Z$270,14,0),"")</f>
        <v>0</v>
      </c>
      <c r="AZ57" s="291">
        <f>IFERROR(VLOOKUP(LEFT($J$3,1)&amp;C57,'RRAA-CCEE'!$B$8:$Z$270,15,0),"")</f>
        <v>0</v>
      </c>
      <c r="BA57" s="291">
        <f>IFERROR(VLOOKUP(LEFT($J$3,1)&amp;C57,'RRAA-CCEE'!$B$8:$Z$270,16,0),"")</f>
        <v>0</v>
      </c>
      <c r="BB57" s="291">
        <f>IFERROR(VLOOKUP(LEFT($J$3,1)&amp;C57,'RRAA-CCEE'!$B$8:$Z$270,17,0),"")</f>
        <v>0</v>
      </c>
      <c r="BC57" s="291">
        <f>IFERROR(VLOOKUP(LEFT($J$3,1)&amp;C57,'RRAA-CCEE'!$B$8:$Z$270,18,0),"")</f>
        <v>0</v>
      </c>
      <c r="BD57" s="291">
        <f>IFERROR(VLOOKUP(LEFT($J$3,1)&amp;C57,'RRAA-CCEE'!$B$8:$Z$270,19,0),"")</f>
        <v>0</v>
      </c>
      <c r="BE57" s="291">
        <f>IFERROR(VLOOKUP(LEFT($J$3,1)&amp;C57,'RRAA-CCEE'!$B$8:$Z$270,20,0),"")</f>
        <v>0</v>
      </c>
      <c r="BF57" s="291">
        <f>IFERROR(VLOOKUP(LEFT($J$3,1)&amp;C57,'RRAA-CCEE'!$B$8:$Z$270,21,0),"")</f>
        <v>0</v>
      </c>
      <c r="BG57" s="291">
        <f>IFERROR(VLOOKUP(LEFT($J$3,1)&amp;C57,'RRAA-CCEE'!$B$8:$Z$270,22,0),"")</f>
        <v>0</v>
      </c>
      <c r="BH57" s="291">
        <f>IFERROR(VLOOKUP(LEFT($J$3,1)&amp;C57,'RRAA-CCEE'!$B$8:$Z$270,23,0),"")</f>
        <v>0</v>
      </c>
      <c r="BI57" s="291">
        <f>IFERROR(VLOOKUP(LEFT($J$3,1)&amp;C57,'RRAA-CCEE'!$B$8:$Z$270,24,0),"")</f>
        <v>0</v>
      </c>
      <c r="BJ57" s="291">
        <f>IFERROR(VLOOKUP(LEFT($J$3,1)&amp;C57,'RRAA-CCEE'!$B$8:$Z$270,25,0),"")</f>
        <v>0</v>
      </c>
    </row>
    <row r="58" spans="2:62">
      <c r="B58" s="432" t="str">
        <f>IFERROR(LEFT(VLOOKUP(LEFT($J$3,1)&amp;C58,'RRAA-CCEE'!$B$8:$E$270,4,0)),"")</f>
        <v/>
      </c>
      <c r="C58" s="318" t="s">
        <v>23</v>
      </c>
      <c r="D58" s="648" t="str">
        <f>IFERROR(VLOOKUP(LEFT($J$3,1)&amp;C58,'RRAA-CCEE'!$B$8:$D$270,3,0),"")</f>
        <v>h) Se ha aplicado la normativa de protección ambiental y de prevención de riesgos laborales.</v>
      </c>
      <c r="E58" s="648"/>
      <c r="F58" s="648"/>
      <c r="G58" s="648"/>
      <c r="H58" s="648"/>
      <c r="I58" s="648"/>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659"/>
      <c r="AO58" s="438">
        <f t="shared" si="10"/>
        <v>0</v>
      </c>
      <c r="AQ58" s="291">
        <f>IFERROR(VLOOKUP(LEFT($J$3,1)&amp;C58,'RRAA-CCEE'!$B$8:$Z$270,6,0),"")</f>
        <v>0</v>
      </c>
      <c r="AR58" s="291" t="str">
        <f>IFERROR(VLOOKUP(LEFT($J$3,1)&amp;C58,'RRAA-CCEE'!$B$8:$Z$270,7,0),"")</f>
        <v>Prueba prática</v>
      </c>
      <c r="AS58" s="291">
        <f>IFERROR(VLOOKUP(LEFT($J$3,1)&amp;C58,'RRAA-CCEE'!$B$8:$Z$270,8,0),"")</f>
        <v>0</v>
      </c>
      <c r="AT58" s="291">
        <f>IFERROR(VLOOKUP(LEFT($J$3,1)&amp;C58,'RRAA-CCEE'!$B$8:$Z$270,9,0),"")</f>
        <v>0</v>
      </c>
      <c r="AU58" s="291">
        <f>IFERROR(VLOOKUP(LEFT($J$3,1)&amp;C58,'RRAA-CCEE'!$B$8:$Z$270,10,0),"")</f>
        <v>0</v>
      </c>
      <c r="AV58" s="291">
        <f>IFERROR(VLOOKUP(LEFT($J$3,1)&amp;C58,'RRAA-CCEE'!$B$8:$Z$270,11,0),"")</f>
        <v>0</v>
      </c>
      <c r="AW58" s="291">
        <f>IFERROR(VLOOKUP(LEFT($J$3,1)&amp;C58,'RRAA-CCEE'!$B$8:$Z$270,12,0),"")</f>
        <v>0</v>
      </c>
      <c r="AX58" s="291">
        <f>IFERROR(VLOOKUP(LEFT($J$3,1)&amp;C58,'RRAA-CCEE'!$B$8:$Z$270,13,0),"")</f>
        <v>0</v>
      </c>
      <c r="AY58" s="291">
        <f>IFERROR(VLOOKUP(LEFT($J$3,1)&amp;C58,'RRAA-CCEE'!$B$8:$Z$270,14,0),"")</f>
        <v>0</v>
      </c>
      <c r="AZ58" s="291">
        <f>IFERROR(VLOOKUP(LEFT($J$3,1)&amp;C58,'RRAA-CCEE'!$B$8:$Z$270,15,0),"")</f>
        <v>0</v>
      </c>
      <c r="BA58" s="291">
        <f>IFERROR(VLOOKUP(LEFT($J$3,1)&amp;C58,'RRAA-CCEE'!$B$8:$Z$270,16,0),"")</f>
        <v>0</v>
      </c>
      <c r="BB58" s="291">
        <f>IFERROR(VLOOKUP(LEFT($J$3,1)&amp;C58,'RRAA-CCEE'!$B$8:$Z$270,17,0),"")</f>
        <v>0</v>
      </c>
      <c r="BC58" s="291">
        <f>IFERROR(VLOOKUP(LEFT($J$3,1)&amp;C58,'RRAA-CCEE'!$B$8:$Z$270,18,0),"")</f>
        <v>0</v>
      </c>
      <c r="BD58" s="291">
        <f>IFERROR(VLOOKUP(LEFT($J$3,1)&amp;C58,'RRAA-CCEE'!$B$8:$Z$270,19,0),"")</f>
        <v>0</v>
      </c>
      <c r="BE58" s="291">
        <f>IFERROR(VLOOKUP(LEFT($J$3,1)&amp;C58,'RRAA-CCEE'!$B$8:$Z$270,20,0),"")</f>
        <v>0</v>
      </c>
      <c r="BF58" s="291">
        <f>IFERROR(VLOOKUP(LEFT($J$3,1)&amp;C58,'RRAA-CCEE'!$B$8:$Z$270,21,0),"")</f>
        <v>0</v>
      </c>
      <c r="BG58" s="291">
        <f>IFERROR(VLOOKUP(LEFT($J$3,1)&amp;C58,'RRAA-CCEE'!$B$8:$Z$270,22,0),"")</f>
        <v>0</v>
      </c>
      <c r="BH58" s="291">
        <f>IFERROR(VLOOKUP(LEFT($J$3,1)&amp;C58,'RRAA-CCEE'!$B$8:$Z$270,23,0),"")</f>
        <v>0</v>
      </c>
      <c r="BI58" s="291">
        <f>IFERROR(VLOOKUP(LEFT($J$3,1)&amp;C58,'RRAA-CCEE'!$B$8:$Z$270,24,0),"")</f>
        <v>0</v>
      </c>
      <c r="BJ58" s="291">
        <f>IFERROR(VLOOKUP(LEFT($J$3,1)&amp;C58,'RRAA-CCEE'!$B$8:$Z$270,25,0),"")</f>
        <v>0</v>
      </c>
    </row>
    <row r="59" spans="2:62">
      <c r="B59" s="432" t="str">
        <f>IFERROR(LEFT(VLOOKUP(LEFT($J$3,1)&amp;C59,'RRAA-CCEE'!$B$8:$E$270,4,0)),"")</f>
        <v/>
      </c>
      <c r="C59" s="318" t="s">
        <v>24</v>
      </c>
      <c r="D59" s="648" t="str">
        <f>IFERROR(VLOOKUP(LEFT($J$3,1)&amp;C59,'RRAA-CCEE'!$B$8:$D$270,3,0),"")</f>
        <v/>
      </c>
      <c r="E59" s="648"/>
      <c r="F59" s="648"/>
      <c r="G59" s="648"/>
      <c r="H59" s="648"/>
      <c r="I59" s="648"/>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659"/>
      <c r="AO59" s="438">
        <f t="shared" si="10"/>
        <v>0</v>
      </c>
      <c r="AQ59" s="291" t="str">
        <f>IFERROR(VLOOKUP(LEFT($J$3,1)&amp;C59,'RRAA-CCEE'!$B$8:$Z$270,6,0),"")</f>
        <v/>
      </c>
      <c r="AR59" s="291" t="str">
        <f>IFERROR(VLOOKUP(LEFT($J$3,1)&amp;C59,'RRAA-CCEE'!$B$8:$Z$270,7,0),"")</f>
        <v/>
      </c>
      <c r="AS59" s="291" t="str">
        <f>IFERROR(VLOOKUP(LEFT($J$3,1)&amp;C59,'RRAA-CCEE'!$B$8:$Z$270,8,0),"")</f>
        <v/>
      </c>
      <c r="AT59" s="291" t="str">
        <f>IFERROR(VLOOKUP(LEFT($J$3,1)&amp;C59,'RRAA-CCEE'!$B$8:$Z$270,9,0),"")</f>
        <v/>
      </c>
      <c r="AU59" s="291" t="str">
        <f>IFERROR(VLOOKUP(LEFT($J$3,1)&amp;C59,'RRAA-CCEE'!$B$8:$Z$270,10,0),"")</f>
        <v/>
      </c>
      <c r="AV59" s="291" t="str">
        <f>IFERROR(VLOOKUP(LEFT($J$3,1)&amp;C59,'RRAA-CCEE'!$B$8:$Z$270,11,0),"")</f>
        <v/>
      </c>
      <c r="AW59" s="291" t="str">
        <f>IFERROR(VLOOKUP(LEFT($J$3,1)&amp;C59,'RRAA-CCEE'!$B$8:$Z$270,12,0),"")</f>
        <v/>
      </c>
      <c r="AX59" s="291" t="str">
        <f>IFERROR(VLOOKUP(LEFT($J$3,1)&amp;C59,'RRAA-CCEE'!$B$8:$Z$270,13,0),"")</f>
        <v/>
      </c>
      <c r="AY59" s="291" t="str">
        <f>IFERROR(VLOOKUP(LEFT($J$3,1)&amp;C59,'RRAA-CCEE'!$B$8:$Z$270,14,0),"")</f>
        <v/>
      </c>
      <c r="AZ59" s="291" t="str">
        <f>IFERROR(VLOOKUP(LEFT($J$3,1)&amp;C59,'RRAA-CCEE'!$B$8:$Z$270,15,0),"")</f>
        <v/>
      </c>
      <c r="BA59" s="291" t="str">
        <f>IFERROR(VLOOKUP(LEFT($J$3,1)&amp;C59,'RRAA-CCEE'!$B$8:$Z$270,16,0),"")</f>
        <v/>
      </c>
      <c r="BB59" s="291" t="str">
        <f>IFERROR(VLOOKUP(LEFT($J$3,1)&amp;C59,'RRAA-CCEE'!$B$8:$Z$270,17,0),"")</f>
        <v/>
      </c>
      <c r="BC59" s="291" t="str">
        <f>IFERROR(VLOOKUP(LEFT($J$3,1)&amp;C59,'RRAA-CCEE'!$B$8:$Z$270,18,0),"")</f>
        <v/>
      </c>
      <c r="BD59" s="291" t="str">
        <f>IFERROR(VLOOKUP(LEFT($J$3,1)&amp;C59,'RRAA-CCEE'!$B$8:$Z$270,19,0),"")</f>
        <v/>
      </c>
      <c r="BE59" s="291" t="str">
        <f>IFERROR(VLOOKUP(LEFT($J$3,1)&amp;C59,'RRAA-CCEE'!$B$8:$Z$270,20,0),"")</f>
        <v/>
      </c>
      <c r="BF59" s="291" t="str">
        <f>IFERROR(VLOOKUP(LEFT($J$3,1)&amp;C59,'RRAA-CCEE'!$B$8:$Z$270,21,0),"")</f>
        <v/>
      </c>
      <c r="BG59" s="291" t="str">
        <f>IFERROR(VLOOKUP(LEFT($J$3,1)&amp;C59,'RRAA-CCEE'!$B$8:$Z$270,22,0),"")</f>
        <v/>
      </c>
      <c r="BH59" s="291" t="str">
        <f>IFERROR(VLOOKUP(LEFT($J$3,1)&amp;C59,'RRAA-CCEE'!$B$8:$Z$270,23,0),"")</f>
        <v/>
      </c>
      <c r="BI59" s="291" t="str">
        <f>IFERROR(VLOOKUP(LEFT($J$3,1)&amp;C59,'RRAA-CCEE'!$B$8:$Z$270,24,0),"")</f>
        <v/>
      </c>
      <c r="BJ59" s="291" t="str">
        <f>IFERROR(VLOOKUP(LEFT($J$3,1)&amp;C59,'RRAA-CCEE'!$B$8:$Z$270,25,0),"")</f>
        <v/>
      </c>
    </row>
    <row r="60" spans="2:62">
      <c r="B60" s="432" t="str">
        <f>IFERROR(LEFT(VLOOKUP(LEFT($J$3,1)&amp;C60,'RRAA-CCEE'!$B$8:$E$270,4,0)),"")</f>
        <v/>
      </c>
      <c r="C60" s="318" t="s">
        <v>25</v>
      </c>
      <c r="D60" s="648" t="str">
        <f>IFERROR(VLOOKUP(LEFT($J$3,1)&amp;C60,'RRAA-CCEE'!$B$8:$D$270,3,0),"")</f>
        <v/>
      </c>
      <c r="E60" s="648"/>
      <c r="F60" s="648"/>
      <c r="G60" s="648"/>
      <c r="H60" s="648"/>
      <c r="I60" s="648"/>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659"/>
      <c r="AO60" s="438">
        <f t="shared" si="10"/>
        <v>0</v>
      </c>
      <c r="AQ60" s="291" t="str">
        <f>IFERROR(VLOOKUP(LEFT($J$3,1)&amp;C60,'RRAA-CCEE'!$B$8:$Z$270,6,0),"")</f>
        <v/>
      </c>
      <c r="AR60" s="291" t="str">
        <f>IFERROR(VLOOKUP(LEFT($J$3,1)&amp;C60,'RRAA-CCEE'!$B$8:$Z$270,7,0),"")</f>
        <v/>
      </c>
      <c r="AS60" s="291" t="str">
        <f>IFERROR(VLOOKUP(LEFT($J$3,1)&amp;C60,'RRAA-CCEE'!$B$8:$Z$270,8,0),"")</f>
        <v/>
      </c>
      <c r="AT60" s="291" t="str">
        <f>IFERROR(VLOOKUP(LEFT($J$3,1)&amp;C60,'RRAA-CCEE'!$B$8:$Z$270,9,0),"")</f>
        <v/>
      </c>
      <c r="AU60" s="291" t="str">
        <f>IFERROR(VLOOKUP(LEFT($J$3,1)&amp;C60,'RRAA-CCEE'!$B$8:$Z$270,10,0),"")</f>
        <v/>
      </c>
      <c r="AV60" s="291" t="str">
        <f>IFERROR(VLOOKUP(LEFT($J$3,1)&amp;C60,'RRAA-CCEE'!$B$8:$Z$270,11,0),"")</f>
        <v/>
      </c>
      <c r="AW60" s="291" t="str">
        <f>IFERROR(VLOOKUP(LEFT($J$3,1)&amp;C60,'RRAA-CCEE'!$B$8:$Z$270,12,0),"")</f>
        <v/>
      </c>
      <c r="AX60" s="291" t="str">
        <f>IFERROR(VLOOKUP(LEFT($J$3,1)&amp;C60,'RRAA-CCEE'!$B$8:$Z$270,13,0),"")</f>
        <v/>
      </c>
      <c r="AY60" s="291" t="str">
        <f>IFERROR(VLOOKUP(LEFT($J$3,1)&amp;C60,'RRAA-CCEE'!$B$8:$Z$270,14,0),"")</f>
        <v/>
      </c>
      <c r="AZ60" s="291" t="str">
        <f>IFERROR(VLOOKUP(LEFT($J$3,1)&amp;C60,'RRAA-CCEE'!$B$8:$Z$270,15,0),"")</f>
        <v/>
      </c>
      <c r="BA60" s="291" t="str">
        <f>IFERROR(VLOOKUP(LEFT($J$3,1)&amp;C60,'RRAA-CCEE'!$B$8:$Z$270,16,0),"")</f>
        <v/>
      </c>
      <c r="BB60" s="291" t="str">
        <f>IFERROR(VLOOKUP(LEFT($J$3,1)&amp;C60,'RRAA-CCEE'!$B$8:$Z$270,17,0),"")</f>
        <v/>
      </c>
      <c r="BC60" s="291" t="str">
        <f>IFERROR(VLOOKUP(LEFT($J$3,1)&amp;C60,'RRAA-CCEE'!$B$8:$Z$270,18,0),"")</f>
        <v/>
      </c>
      <c r="BD60" s="291" t="str">
        <f>IFERROR(VLOOKUP(LEFT($J$3,1)&amp;C60,'RRAA-CCEE'!$B$8:$Z$270,19,0),"")</f>
        <v/>
      </c>
      <c r="BE60" s="291" t="str">
        <f>IFERROR(VLOOKUP(LEFT($J$3,1)&amp;C60,'RRAA-CCEE'!$B$8:$Z$270,20,0),"")</f>
        <v/>
      </c>
      <c r="BF60" s="291" t="str">
        <f>IFERROR(VLOOKUP(LEFT($J$3,1)&amp;C60,'RRAA-CCEE'!$B$8:$Z$270,21,0),"")</f>
        <v/>
      </c>
      <c r="BG60" s="291" t="str">
        <f>IFERROR(VLOOKUP(LEFT($J$3,1)&amp;C60,'RRAA-CCEE'!$B$8:$Z$270,22,0),"")</f>
        <v/>
      </c>
      <c r="BH60" s="291" t="str">
        <f>IFERROR(VLOOKUP(LEFT($J$3,1)&amp;C60,'RRAA-CCEE'!$B$8:$Z$270,23,0),"")</f>
        <v/>
      </c>
      <c r="BI60" s="291" t="str">
        <f>IFERROR(VLOOKUP(LEFT($J$3,1)&amp;C60,'RRAA-CCEE'!$B$8:$Z$270,24,0),"")</f>
        <v/>
      </c>
      <c r="BJ60" s="291" t="str">
        <f>IFERROR(VLOOKUP(LEFT($J$3,1)&amp;C60,'RRAA-CCEE'!$B$8:$Z$270,25,0),"")</f>
        <v/>
      </c>
    </row>
    <row r="61" spans="2:62">
      <c r="B61" s="432" t="str">
        <f>IFERROR(LEFT(VLOOKUP(LEFT($J$3,1)&amp;C61,'RRAA-CCEE'!$B$8:$E$270,4,0)),"")</f>
        <v/>
      </c>
      <c r="C61" s="318" t="s">
        <v>26</v>
      </c>
      <c r="D61" s="648" t="str">
        <f>IFERROR(VLOOKUP(LEFT($J$3,1)&amp;C61,'RRAA-CCEE'!$B$8:$D$270,3,0),"")</f>
        <v/>
      </c>
      <c r="E61" s="648"/>
      <c r="F61" s="648"/>
      <c r="G61" s="648"/>
      <c r="H61" s="648"/>
      <c r="I61" s="648"/>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659"/>
      <c r="AO61" s="438">
        <f t="shared" si="10"/>
        <v>0</v>
      </c>
      <c r="AQ61" s="291" t="str">
        <f>IFERROR(VLOOKUP(LEFT($J$3,1)&amp;C61,'RRAA-CCEE'!$B$8:$Z$270,6,0),"")</f>
        <v/>
      </c>
      <c r="AR61" s="291" t="str">
        <f>IFERROR(VLOOKUP(LEFT($J$3,1)&amp;C61,'RRAA-CCEE'!$B$8:$Z$270,7,0),"")</f>
        <v/>
      </c>
      <c r="AS61" s="291" t="str">
        <f>IFERROR(VLOOKUP(LEFT($J$3,1)&amp;C61,'RRAA-CCEE'!$B$8:$Z$270,8,0),"")</f>
        <v/>
      </c>
      <c r="AT61" s="291" t="str">
        <f>IFERROR(VLOOKUP(LEFT($J$3,1)&amp;C61,'RRAA-CCEE'!$B$8:$Z$270,9,0),"")</f>
        <v/>
      </c>
      <c r="AU61" s="291" t="str">
        <f>IFERROR(VLOOKUP(LEFT($J$3,1)&amp;C61,'RRAA-CCEE'!$B$8:$Z$270,10,0),"")</f>
        <v/>
      </c>
      <c r="AV61" s="291" t="str">
        <f>IFERROR(VLOOKUP(LEFT($J$3,1)&amp;C61,'RRAA-CCEE'!$B$8:$Z$270,11,0),"")</f>
        <v/>
      </c>
      <c r="AW61" s="291" t="str">
        <f>IFERROR(VLOOKUP(LEFT($J$3,1)&amp;C61,'RRAA-CCEE'!$B$8:$Z$270,12,0),"")</f>
        <v/>
      </c>
      <c r="AX61" s="291" t="str">
        <f>IFERROR(VLOOKUP(LEFT($J$3,1)&amp;C61,'RRAA-CCEE'!$B$8:$Z$270,13,0),"")</f>
        <v/>
      </c>
      <c r="AY61" s="291" t="str">
        <f>IFERROR(VLOOKUP(LEFT($J$3,1)&amp;C61,'RRAA-CCEE'!$B$8:$Z$270,14,0),"")</f>
        <v/>
      </c>
      <c r="AZ61" s="291" t="str">
        <f>IFERROR(VLOOKUP(LEFT($J$3,1)&amp;C61,'RRAA-CCEE'!$B$8:$Z$270,15,0),"")</f>
        <v/>
      </c>
      <c r="BA61" s="291" t="str">
        <f>IFERROR(VLOOKUP(LEFT($J$3,1)&amp;C61,'RRAA-CCEE'!$B$8:$Z$270,16,0),"")</f>
        <v/>
      </c>
      <c r="BB61" s="291" t="str">
        <f>IFERROR(VLOOKUP(LEFT($J$3,1)&amp;C61,'RRAA-CCEE'!$B$8:$Z$270,17,0),"")</f>
        <v/>
      </c>
      <c r="BC61" s="291" t="str">
        <f>IFERROR(VLOOKUP(LEFT($J$3,1)&amp;C61,'RRAA-CCEE'!$B$8:$Z$270,18,0),"")</f>
        <v/>
      </c>
      <c r="BD61" s="291" t="str">
        <f>IFERROR(VLOOKUP(LEFT($J$3,1)&amp;C61,'RRAA-CCEE'!$B$8:$Z$270,19,0),"")</f>
        <v/>
      </c>
      <c r="BE61" s="291" t="str">
        <f>IFERROR(VLOOKUP(LEFT($J$3,1)&amp;C61,'RRAA-CCEE'!$B$8:$Z$270,20,0),"")</f>
        <v/>
      </c>
      <c r="BF61" s="291" t="str">
        <f>IFERROR(VLOOKUP(LEFT($J$3,1)&amp;C61,'RRAA-CCEE'!$B$8:$Z$270,21,0),"")</f>
        <v/>
      </c>
      <c r="BG61" s="291" t="str">
        <f>IFERROR(VLOOKUP(LEFT($J$3,1)&amp;C61,'RRAA-CCEE'!$B$8:$Z$270,22,0),"")</f>
        <v/>
      </c>
      <c r="BH61" s="291" t="str">
        <f>IFERROR(VLOOKUP(LEFT($J$3,1)&amp;C61,'RRAA-CCEE'!$B$8:$Z$270,23,0),"")</f>
        <v/>
      </c>
      <c r="BI61" s="291" t="str">
        <f>IFERROR(VLOOKUP(LEFT($J$3,1)&amp;C61,'RRAA-CCEE'!$B$8:$Z$270,24,0),"")</f>
        <v/>
      </c>
      <c r="BJ61" s="291" t="str">
        <f>IFERROR(VLOOKUP(LEFT($J$3,1)&amp;C61,'RRAA-CCEE'!$B$8:$Z$270,25,0),"")</f>
        <v/>
      </c>
    </row>
    <row r="62" spans="2:62">
      <c r="B62" s="432" t="str">
        <f>IFERROR(LEFT(VLOOKUP(LEFT($J$3,1)&amp;C62,'RRAA-CCEE'!$B$8:$E$270,4,0)),"")</f>
        <v/>
      </c>
      <c r="C62" s="318" t="s">
        <v>27</v>
      </c>
      <c r="D62" s="648" t="str">
        <f>IFERROR(VLOOKUP(LEFT($J$3,1)&amp;C62,'RRAA-CCEE'!$B$8:$D$270,3,0),"")</f>
        <v/>
      </c>
      <c r="E62" s="648"/>
      <c r="F62" s="648"/>
      <c r="G62" s="648"/>
      <c r="H62" s="648"/>
      <c r="I62" s="648"/>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659"/>
      <c r="AO62" s="438">
        <f t="shared" si="10"/>
        <v>0</v>
      </c>
      <c r="AQ62" s="291" t="str">
        <f>IFERROR(VLOOKUP(LEFT($J$3,1)&amp;C62,'RRAA-CCEE'!$B$8:$Z$270,6,0),"")</f>
        <v/>
      </c>
      <c r="AR62" s="291" t="str">
        <f>IFERROR(VLOOKUP(LEFT($J$3,1)&amp;C62,'RRAA-CCEE'!$B$8:$Z$270,7,0),"")</f>
        <v/>
      </c>
      <c r="AS62" s="291" t="str">
        <f>IFERROR(VLOOKUP(LEFT($J$3,1)&amp;C62,'RRAA-CCEE'!$B$8:$Z$270,8,0),"")</f>
        <v/>
      </c>
      <c r="AT62" s="291" t="str">
        <f>IFERROR(VLOOKUP(LEFT($J$3,1)&amp;C62,'RRAA-CCEE'!$B$8:$Z$270,9,0),"")</f>
        <v/>
      </c>
      <c r="AU62" s="291" t="str">
        <f>IFERROR(VLOOKUP(LEFT($J$3,1)&amp;C62,'RRAA-CCEE'!$B$8:$Z$270,10,0),"")</f>
        <v/>
      </c>
      <c r="AV62" s="291" t="str">
        <f>IFERROR(VLOOKUP(LEFT($J$3,1)&amp;C62,'RRAA-CCEE'!$B$8:$Z$270,11,0),"")</f>
        <v/>
      </c>
      <c r="AW62" s="291" t="str">
        <f>IFERROR(VLOOKUP(LEFT($J$3,1)&amp;C62,'RRAA-CCEE'!$B$8:$Z$270,12,0),"")</f>
        <v/>
      </c>
      <c r="AX62" s="291" t="str">
        <f>IFERROR(VLOOKUP(LEFT($J$3,1)&amp;C62,'RRAA-CCEE'!$B$8:$Z$270,13,0),"")</f>
        <v/>
      </c>
      <c r="AY62" s="291" t="str">
        <f>IFERROR(VLOOKUP(LEFT($J$3,1)&amp;C62,'RRAA-CCEE'!$B$8:$Z$270,14,0),"")</f>
        <v/>
      </c>
      <c r="AZ62" s="291" t="str">
        <f>IFERROR(VLOOKUP(LEFT($J$3,1)&amp;C62,'RRAA-CCEE'!$B$8:$Z$270,15,0),"")</f>
        <v/>
      </c>
      <c r="BA62" s="291" t="str">
        <f>IFERROR(VLOOKUP(LEFT($J$3,1)&amp;C62,'RRAA-CCEE'!$B$8:$Z$270,16,0),"")</f>
        <v/>
      </c>
      <c r="BB62" s="291" t="str">
        <f>IFERROR(VLOOKUP(LEFT($J$3,1)&amp;C62,'RRAA-CCEE'!$B$8:$Z$270,17,0),"")</f>
        <v/>
      </c>
      <c r="BC62" s="291" t="str">
        <f>IFERROR(VLOOKUP(LEFT($J$3,1)&amp;C62,'RRAA-CCEE'!$B$8:$Z$270,18,0),"")</f>
        <v/>
      </c>
      <c r="BD62" s="291" t="str">
        <f>IFERROR(VLOOKUP(LEFT($J$3,1)&amp;C62,'RRAA-CCEE'!$B$8:$Z$270,19,0),"")</f>
        <v/>
      </c>
      <c r="BE62" s="291" t="str">
        <f>IFERROR(VLOOKUP(LEFT($J$3,1)&amp;C62,'RRAA-CCEE'!$B$8:$Z$270,20,0),"")</f>
        <v/>
      </c>
      <c r="BF62" s="291" t="str">
        <f>IFERROR(VLOOKUP(LEFT($J$3,1)&amp;C62,'RRAA-CCEE'!$B$8:$Z$270,21,0),"")</f>
        <v/>
      </c>
      <c r="BG62" s="291" t="str">
        <f>IFERROR(VLOOKUP(LEFT($J$3,1)&amp;C62,'RRAA-CCEE'!$B$8:$Z$270,22,0),"")</f>
        <v/>
      </c>
      <c r="BH62" s="291" t="str">
        <f>IFERROR(VLOOKUP(LEFT($J$3,1)&amp;C62,'RRAA-CCEE'!$B$8:$Z$270,23,0),"")</f>
        <v/>
      </c>
      <c r="BI62" s="291" t="str">
        <f>IFERROR(VLOOKUP(LEFT($J$3,1)&amp;C62,'RRAA-CCEE'!$B$8:$Z$270,24,0),"")</f>
        <v/>
      </c>
      <c r="BJ62" s="291" t="str">
        <f>IFERROR(VLOOKUP(LEFT($J$3,1)&amp;C62,'RRAA-CCEE'!$B$8:$Z$270,25,0),"")</f>
        <v/>
      </c>
    </row>
    <row r="63" spans="2:62">
      <c r="B63" s="432" t="str">
        <f>IFERROR(LEFT(VLOOKUP(LEFT($J$3,1)&amp;C63,'RRAA-CCEE'!$B$8:$E$270,4,0)),"")</f>
        <v/>
      </c>
      <c r="C63" s="318" t="s">
        <v>28</v>
      </c>
      <c r="D63" s="648" t="str">
        <f>IFERROR(VLOOKUP(LEFT($J$3,1)&amp;C63,'RRAA-CCEE'!$B$8:$D$270,3,0),"")</f>
        <v/>
      </c>
      <c r="E63" s="648"/>
      <c r="F63" s="648"/>
      <c r="G63" s="648"/>
      <c r="H63" s="648"/>
      <c r="I63" s="648"/>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659"/>
      <c r="AO63" s="438">
        <f t="shared" si="10"/>
        <v>0</v>
      </c>
      <c r="AQ63" s="291" t="str">
        <f>IFERROR(VLOOKUP(LEFT($J$3,1)&amp;C63,'RRAA-CCEE'!$B$8:$Z$270,6,0),"")</f>
        <v/>
      </c>
      <c r="AR63" s="291" t="str">
        <f>IFERROR(VLOOKUP(LEFT($J$3,1)&amp;C63,'RRAA-CCEE'!$B$8:$Z$270,7,0),"")</f>
        <v/>
      </c>
      <c r="AS63" s="291" t="str">
        <f>IFERROR(VLOOKUP(LEFT($J$3,1)&amp;C63,'RRAA-CCEE'!$B$8:$Z$270,8,0),"")</f>
        <v/>
      </c>
      <c r="AT63" s="291" t="str">
        <f>IFERROR(VLOOKUP(LEFT($J$3,1)&amp;C63,'RRAA-CCEE'!$B$8:$Z$270,9,0),"")</f>
        <v/>
      </c>
      <c r="AU63" s="291" t="str">
        <f>IFERROR(VLOOKUP(LEFT($J$3,1)&amp;C63,'RRAA-CCEE'!$B$8:$Z$270,10,0),"")</f>
        <v/>
      </c>
      <c r="AV63" s="291" t="str">
        <f>IFERROR(VLOOKUP(LEFT($J$3,1)&amp;C63,'RRAA-CCEE'!$B$8:$Z$270,11,0),"")</f>
        <v/>
      </c>
      <c r="AW63" s="291" t="str">
        <f>IFERROR(VLOOKUP(LEFT($J$3,1)&amp;C63,'RRAA-CCEE'!$B$8:$Z$270,12,0),"")</f>
        <v/>
      </c>
      <c r="AX63" s="291" t="str">
        <f>IFERROR(VLOOKUP(LEFT($J$3,1)&amp;C63,'RRAA-CCEE'!$B$8:$Z$270,13,0),"")</f>
        <v/>
      </c>
      <c r="AY63" s="291" t="str">
        <f>IFERROR(VLOOKUP(LEFT($J$3,1)&amp;C63,'RRAA-CCEE'!$B$8:$Z$270,14,0),"")</f>
        <v/>
      </c>
      <c r="AZ63" s="291" t="str">
        <f>IFERROR(VLOOKUP(LEFT($J$3,1)&amp;C63,'RRAA-CCEE'!$B$8:$Z$270,15,0),"")</f>
        <v/>
      </c>
      <c r="BA63" s="291" t="str">
        <f>IFERROR(VLOOKUP(LEFT($J$3,1)&amp;C63,'RRAA-CCEE'!$B$8:$Z$270,16,0),"")</f>
        <v/>
      </c>
      <c r="BB63" s="291" t="str">
        <f>IFERROR(VLOOKUP(LEFT($J$3,1)&amp;C63,'RRAA-CCEE'!$B$8:$Z$270,17,0),"")</f>
        <v/>
      </c>
      <c r="BC63" s="291" t="str">
        <f>IFERROR(VLOOKUP(LEFT($J$3,1)&amp;C63,'RRAA-CCEE'!$B$8:$Z$270,18,0),"")</f>
        <v/>
      </c>
      <c r="BD63" s="291" t="str">
        <f>IFERROR(VLOOKUP(LEFT($J$3,1)&amp;C63,'RRAA-CCEE'!$B$8:$Z$270,19,0),"")</f>
        <v/>
      </c>
      <c r="BE63" s="291" t="str">
        <f>IFERROR(VLOOKUP(LEFT($J$3,1)&amp;C63,'RRAA-CCEE'!$B$8:$Z$270,20,0),"")</f>
        <v/>
      </c>
      <c r="BF63" s="291" t="str">
        <f>IFERROR(VLOOKUP(LEFT($J$3,1)&amp;C63,'RRAA-CCEE'!$B$8:$Z$270,21,0),"")</f>
        <v/>
      </c>
      <c r="BG63" s="291" t="str">
        <f>IFERROR(VLOOKUP(LEFT($J$3,1)&amp;C63,'RRAA-CCEE'!$B$8:$Z$270,22,0),"")</f>
        <v/>
      </c>
      <c r="BH63" s="291" t="str">
        <f>IFERROR(VLOOKUP(LEFT($J$3,1)&amp;C63,'RRAA-CCEE'!$B$8:$Z$270,23,0),"")</f>
        <v/>
      </c>
      <c r="BI63" s="291" t="str">
        <f>IFERROR(VLOOKUP(LEFT($J$3,1)&amp;C63,'RRAA-CCEE'!$B$8:$Z$270,24,0),"")</f>
        <v/>
      </c>
      <c r="BJ63" s="291" t="str">
        <f>IFERROR(VLOOKUP(LEFT($J$3,1)&amp;C63,'RRAA-CCEE'!$B$8:$Z$270,25,0),"")</f>
        <v/>
      </c>
    </row>
    <row r="64" spans="2:62">
      <c r="B64" s="432" t="str">
        <f>IFERROR(LEFT(VLOOKUP(LEFT($J$3,1)&amp;C64,'RRAA-CCEE'!$B$8:$E$270,4,0)),"")</f>
        <v/>
      </c>
      <c r="C64" s="318" t="s">
        <v>29</v>
      </c>
      <c r="D64" s="648" t="str">
        <f>IFERROR(VLOOKUP(LEFT($J$3,1)&amp;C64,'RRAA-CCEE'!$B$8:$D$270,3,0),"")</f>
        <v/>
      </c>
      <c r="E64" s="648"/>
      <c r="F64" s="648"/>
      <c r="G64" s="648"/>
      <c r="H64" s="648"/>
      <c r="I64" s="648"/>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659"/>
      <c r="AO64" s="438">
        <f t="shared" si="10"/>
        <v>0</v>
      </c>
      <c r="AQ64" s="291" t="str">
        <f>IFERROR(VLOOKUP(LEFT($J$3,1)&amp;C64,'RRAA-CCEE'!$B$8:$Z$270,6,0),"")</f>
        <v/>
      </c>
      <c r="AR64" s="291" t="str">
        <f>IFERROR(VLOOKUP(LEFT($J$3,1)&amp;C64,'RRAA-CCEE'!$B$8:$Z$270,7,0),"")</f>
        <v/>
      </c>
      <c r="AS64" s="291" t="str">
        <f>IFERROR(VLOOKUP(LEFT($J$3,1)&amp;C64,'RRAA-CCEE'!$B$8:$Z$270,8,0),"")</f>
        <v/>
      </c>
      <c r="AT64" s="291" t="str">
        <f>IFERROR(VLOOKUP(LEFT($J$3,1)&amp;C64,'RRAA-CCEE'!$B$8:$Z$270,9,0),"")</f>
        <v/>
      </c>
      <c r="AU64" s="291" t="str">
        <f>IFERROR(VLOOKUP(LEFT($J$3,1)&amp;C64,'RRAA-CCEE'!$B$8:$Z$270,10,0),"")</f>
        <v/>
      </c>
      <c r="AV64" s="291" t="str">
        <f>IFERROR(VLOOKUP(LEFT($J$3,1)&amp;C64,'RRAA-CCEE'!$B$8:$Z$270,11,0),"")</f>
        <v/>
      </c>
      <c r="AW64" s="291" t="str">
        <f>IFERROR(VLOOKUP(LEFT($J$3,1)&amp;C64,'RRAA-CCEE'!$B$8:$Z$270,12,0),"")</f>
        <v/>
      </c>
      <c r="AX64" s="291" t="str">
        <f>IFERROR(VLOOKUP(LEFT($J$3,1)&amp;C64,'RRAA-CCEE'!$B$8:$Z$270,13,0),"")</f>
        <v/>
      </c>
      <c r="AY64" s="291" t="str">
        <f>IFERROR(VLOOKUP(LEFT($J$3,1)&amp;C64,'RRAA-CCEE'!$B$8:$Z$270,14,0),"")</f>
        <v/>
      </c>
      <c r="AZ64" s="291" t="str">
        <f>IFERROR(VLOOKUP(LEFT($J$3,1)&amp;C64,'RRAA-CCEE'!$B$8:$Z$270,15,0),"")</f>
        <v/>
      </c>
      <c r="BA64" s="291" t="str">
        <f>IFERROR(VLOOKUP(LEFT($J$3,1)&amp;C64,'RRAA-CCEE'!$B$8:$Z$270,16,0),"")</f>
        <v/>
      </c>
      <c r="BB64" s="291" t="str">
        <f>IFERROR(VLOOKUP(LEFT($J$3,1)&amp;C64,'RRAA-CCEE'!$B$8:$Z$270,17,0),"")</f>
        <v/>
      </c>
      <c r="BC64" s="291" t="str">
        <f>IFERROR(VLOOKUP(LEFT($J$3,1)&amp;C64,'RRAA-CCEE'!$B$8:$Z$270,18,0),"")</f>
        <v/>
      </c>
      <c r="BD64" s="291" t="str">
        <f>IFERROR(VLOOKUP(LEFT($J$3,1)&amp;C64,'RRAA-CCEE'!$B$8:$Z$270,19,0),"")</f>
        <v/>
      </c>
      <c r="BE64" s="291" t="str">
        <f>IFERROR(VLOOKUP(LEFT($J$3,1)&amp;C64,'RRAA-CCEE'!$B$8:$Z$270,20,0),"")</f>
        <v/>
      </c>
      <c r="BF64" s="291" t="str">
        <f>IFERROR(VLOOKUP(LEFT($J$3,1)&amp;C64,'RRAA-CCEE'!$B$8:$Z$270,21,0),"")</f>
        <v/>
      </c>
      <c r="BG64" s="291" t="str">
        <f>IFERROR(VLOOKUP(LEFT($J$3,1)&amp;C64,'RRAA-CCEE'!$B$8:$Z$270,22,0),"")</f>
        <v/>
      </c>
      <c r="BH64" s="291" t="str">
        <f>IFERROR(VLOOKUP(LEFT($J$3,1)&amp;C64,'RRAA-CCEE'!$B$8:$Z$270,23,0),"")</f>
        <v/>
      </c>
      <c r="BI64" s="291" t="str">
        <f>IFERROR(VLOOKUP(LEFT($J$3,1)&amp;C64,'RRAA-CCEE'!$B$8:$Z$270,24,0),"")</f>
        <v/>
      </c>
      <c r="BJ64" s="291" t="str">
        <f>IFERROR(VLOOKUP(LEFT($J$3,1)&amp;C64,'RRAA-CCEE'!$B$8:$Z$270,25,0),"")</f>
        <v/>
      </c>
    </row>
    <row r="65" spans="2:62">
      <c r="B65" s="432" t="str">
        <f>IFERROR(LEFT(VLOOKUP(LEFT($J$3,1)&amp;C65,'RRAA-CCEE'!$B$8:$E$270,4,0)),"")</f>
        <v/>
      </c>
      <c r="C65" s="318" t="s">
        <v>30</v>
      </c>
      <c r="D65" s="648" t="str">
        <f>IFERROR(VLOOKUP(LEFT($J$3,1)&amp;C65,'RRAA-CCEE'!$B$8:$D$270,3,0),"")</f>
        <v/>
      </c>
      <c r="E65" s="648"/>
      <c r="F65" s="648"/>
      <c r="G65" s="648"/>
      <c r="H65" s="648"/>
      <c r="I65" s="648"/>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659"/>
      <c r="AO65" s="438">
        <f t="shared" si="10"/>
        <v>0</v>
      </c>
      <c r="AQ65" s="291" t="str">
        <f>IFERROR(VLOOKUP(LEFT($J$3,1)&amp;C65,'RRAA-CCEE'!$B$8:$Z$270,6,0),"")</f>
        <v/>
      </c>
      <c r="AR65" s="291" t="str">
        <f>IFERROR(VLOOKUP(LEFT($J$3,1)&amp;C65,'RRAA-CCEE'!$B$8:$Z$270,7,0),"")</f>
        <v/>
      </c>
      <c r="AS65" s="291" t="str">
        <f>IFERROR(VLOOKUP(LEFT($J$3,1)&amp;C65,'RRAA-CCEE'!$B$8:$Z$270,8,0),"")</f>
        <v/>
      </c>
      <c r="AT65" s="291" t="str">
        <f>IFERROR(VLOOKUP(LEFT($J$3,1)&amp;C65,'RRAA-CCEE'!$B$8:$Z$270,9,0),"")</f>
        <v/>
      </c>
      <c r="AU65" s="291" t="str">
        <f>IFERROR(VLOOKUP(LEFT($J$3,1)&amp;C65,'RRAA-CCEE'!$B$8:$Z$270,10,0),"")</f>
        <v/>
      </c>
      <c r="AV65" s="291" t="str">
        <f>IFERROR(VLOOKUP(LEFT($J$3,1)&amp;C65,'RRAA-CCEE'!$B$8:$Z$270,11,0),"")</f>
        <v/>
      </c>
      <c r="AW65" s="291" t="str">
        <f>IFERROR(VLOOKUP(LEFT($J$3,1)&amp;C65,'RRAA-CCEE'!$B$8:$Z$270,12,0),"")</f>
        <v/>
      </c>
      <c r="AX65" s="291" t="str">
        <f>IFERROR(VLOOKUP(LEFT($J$3,1)&amp;C65,'RRAA-CCEE'!$B$8:$Z$270,13,0),"")</f>
        <v/>
      </c>
      <c r="AY65" s="291" t="str">
        <f>IFERROR(VLOOKUP(LEFT($J$3,1)&amp;C65,'RRAA-CCEE'!$B$8:$Z$270,14,0),"")</f>
        <v/>
      </c>
      <c r="AZ65" s="291" t="str">
        <f>IFERROR(VLOOKUP(LEFT($J$3,1)&amp;C65,'RRAA-CCEE'!$B$8:$Z$270,15,0),"")</f>
        <v/>
      </c>
      <c r="BA65" s="291" t="str">
        <f>IFERROR(VLOOKUP(LEFT($J$3,1)&amp;C65,'RRAA-CCEE'!$B$8:$Z$270,16,0),"")</f>
        <v/>
      </c>
      <c r="BB65" s="291" t="str">
        <f>IFERROR(VLOOKUP(LEFT($J$3,1)&amp;C65,'RRAA-CCEE'!$B$8:$Z$270,17,0),"")</f>
        <v/>
      </c>
      <c r="BC65" s="291" t="str">
        <f>IFERROR(VLOOKUP(LEFT($J$3,1)&amp;C65,'RRAA-CCEE'!$B$8:$Z$270,18,0),"")</f>
        <v/>
      </c>
      <c r="BD65" s="291" t="str">
        <f>IFERROR(VLOOKUP(LEFT($J$3,1)&amp;C65,'RRAA-CCEE'!$B$8:$Z$270,19,0),"")</f>
        <v/>
      </c>
      <c r="BE65" s="291" t="str">
        <f>IFERROR(VLOOKUP(LEFT($J$3,1)&amp;C65,'RRAA-CCEE'!$B$8:$Z$270,20,0),"")</f>
        <v/>
      </c>
      <c r="BF65" s="291" t="str">
        <f>IFERROR(VLOOKUP(LEFT($J$3,1)&amp;C65,'RRAA-CCEE'!$B$8:$Z$270,21,0),"")</f>
        <v/>
      </c>
      <c r="BG65" s="291" t="str">
        <f>IFERROR(VLOOKUP(LEFT($J$3,1)&amp;C65,'RRAA-CCEE'!$B$8:$Z$270,22,0),"")</f>
        <v/>
      </c>
      <c r="BH65" s="291" t="str">
        <f>IFERROR(VLOOKUP(LEFT($J$3,1)&amp;C65,'RRAA-CCEE'!$B$8:$Z$270,23,0),"")</f>
        <v/>
      </c>
      <c r="BI65" s="291" t="str">
        <f>IFERROR(VLOOKUP(LEFT($J$3,1)&amp;C65,'RRAA-CCEE'!$B$8:$Z$270,24,0),"")</f>
        <v/>
      </c>
      <c r="BJ65" s="291" t="str">
        <f>IFERROR(VLOOKUP(LEFT($J$3,1)&amp;C65,'RRAA-CCEE'!$B$8:$Z$270,25,0),"")</f>
        <v/>
      </c>
    </row>
    <row r="66" spans="2:62">
      <c r="B66" s="432" t="str">
        <f>IFERROR(LEFT(VLOOKUP(LEFT($J$3,1)&amp;C66,'RRAA-CCEE'!$B$8:$E$270,4,0)),"")</f>
        <v/>
      </c>
      <c r="C66" s="318" t="s">
        <v>31</v>
      </c>
      <c r="D66" s="648" t="str">
        <f>IFERROR(VLOOKUP(LEFT($J$3,1)&amp;C66,'RRAA-CCEE'!$B$8:$D$270,3,0),"")</f>
        <v/>
      </c>
      <c r="E66" s="648"/>
      <c r="F66" s="648"/>
      <c r="G66" s="648"/>
      <c r="H66" s="648"/>
      <c r="I66" s="648"/>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659"/>
      <c r="AO66" s="438">
        <f t="shared" si="10"/>
        <v>0</v>
      </c>
      <c r="AQ66" s="291" t="str">
        <f>IFERROR(VLOOKUP(LEFT($J$3,1)&amp;C66,'RRAA-CCEE'!$B$8:$Z$270,6,0),"")</f>
        <v/>
      </c>
      <c r="AR66" s="291" t="str">
        <f>IFERROR(VLOOKUP(LEFT($J$3,1)&amp;C66,'RRAA-CCEE'!$B$8:$Z$270,7,0),"")</f>
        <v/>
      </c>
      <c r="AS66" s="291" t="str">
        <f>IFERROR(VLOOKUP(LEFT($J$3,1)&amp;C66,'RRAA-CCEE'!$B$8:$Z$270,8,0),"")</f>
        <v/>
      </c>
      <c r="AT66" s="291" t="str">
        <f>IFERROR(VLOOKUP(LEFT($J$3,1)&amp;C66,'RRAA-CCEE'!$B$8:$Z$270,9,0),"")</f>
        <v/>
      </c>
      <c r="AU66" s="291" t="str">
        <f>IFERROR(VLOOKUP(LEFT($J$3,1)&amp;C66,'RRAA-CCEE'!$B$8:$Z$270,10,0),"")</f>
        <v/>
      </c>
      <c r="AV66" s="291" t="str">
        <f>IFERROR(VLOOKUP(LEFT($J$3,1)&amp;C66,'RRAA-CCEE'!$B$8:$Z$270,11,0),"")</f>
        <v/>
      </c>
      <c r="AW66" s="291" t="str">
        <f>IFERROR(VLOOKUP(LEFT($J$3,1)&amp;C66,'RRAA-CCEE'!$B$8:$Z$270,12,0),"")</f>
        <v/>
      </c>
      <c r="AX66" s="291" t="str">
        <f>IFERROR(VLOOKUP(LEFT($J$3,1)&amp;C66,'RRAA-CCEE'!$B$8:$Z$270,13,0),"")</f>
        <v/>
      </c>
      <c r="AY66" s="291" t="str">
        <f>IFERROR(VLOOKUP(LEFT($J$3,1)&amp;C66,'RRAA-CCEE'!$B$8:$Z$270,14,0),"")</f>
        <v/>
      </c>
      <c r="AZ66" s="291" t="str">
        <f>IFERROR(VLOOKUP(LEFT($J$3,1)&amp;C66,'RRAA-CCEE'!$B$8:$Z$270,15,0),"")</f>
        <v/>
      </c>
      <c r="BA66" s="291" t="str">
        <f>IFERROR(VLOOKUP(LEFT($J$3,1)&amp;C66,'RRAA-CCEE'!$B$8:$Z$270,16,0),"")</f>
        <v/>
      </c>
      <c r="BB66" s="291" t="str">
        <f>IFERROR(VLOOKUP(LEFT($J$3,1)&amp;C66,'RRAA-CCEE'!$B$8:$Z$270,17,0),"")</f>
        <v/>
      </c>
      <c r="BC66" s="291" t="str">
        <f>IFERROR(VLOOKUP(LEFT($J$3,1)&amp;C66,'RRAA-CCEE'!$B$8:$Z$270,18,0),"")</f>
        <v/>
      </c>
      <c r="BD66" s="291" t="str">
        <f>IFERROR(VLOOKUP(LEFT($J$3,1)&amp;C66,'RRAA-CCEE'!$B$8:$Z$270,19,0),"")</f>
        <v/>
      </c>
      <c r="BE66" s="291" t="str">
        <f>IFERROR(VLOOKUP(LEFT($J$3,1)&amp;C66,'RRAA-CCEE'!$B$8:$Z$270,20,0),"")</f>
        <v/>
      </c>
      <c r="BF66" s="291" t="str">
        <f>IFERROR(VLOOKUP(LEFT($J$3,1)&amp;C66,'RRAA-CCEE'!$B$8:$Z$270,21,0),"")</f>
        <v/>
      </c>
      <c r="BG66" s="291" t="str">
        <f>IFERROR(VLOOKUP(LEFT($J$3,1)&amp;C66,'RRAA-CCEE'!$B$8:$Z$270,22,0),"")</f>
        <v/>
      </c>
      <c r="BH66" s="291" t="str">
        <f>IFERROR(VLOOKUP(LEFT($J$3,1)&amp;C66,'RRAA-CCEE'!$B$8:$Z$270,23,0),"")</f>
        <v/>
      </c>
      <c r="BI66" s="291" t="str">
        <f>IFERROR(VLOOKUP(LEFT($J$3,1)&amp;C66,'RRAA-CCEE'!$B$8:$Z$270,24,0),"")</f>
        <v/>
      </c>
      <c r="BJ66" s="291" t="str">
        <f>IFERROR(VLOOKUP(LEFT($J$3,1)&amp;C66,'RRAA-CCEE'!$B$8:$Z$270,25,0),"")</f>
        <v/>
      </c>
    </row>
    <row r="67" spans="2:62">
      <c r="B67" s="432" t="str">
        <f>IFERROR(LEFT(VLOOKUP(LEFT($J$3,1)&amp;C67,'RRAA-CCEE'!$B$8:$E$270,4,0)),"")</f>
        <v/>
      </c>
      <c r="C67" s="318" t="s">
        <v>32</v>
      </c>
      <c r="D67" s="648" t="str">
        <f>IFERROR(VLOOKUP(LEFT($J$3,1)&amp;C67,'RRAA-CCEE'!$B$8:$D$270,3,0),"")</f>
        <v/>
      </c>
      <c r="E67" s="648"/>
      <c r="F67" s="648"/>
      <c r="G67" s="648"/>
      <c r="H67" s="648"/>
      <c r="I67" s="648"/>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659"/>
      <c r="AO67" s="438">
        <f t="shared" si="10"/>
        <v>0</v>
      </c>
      <c r="AQ67" s="291" t="str">
        <f>IFERROR(VLOOKUP(LEFT($J$3,1)&amp;C67,'RRAA-CCEE'!$B$8:$Z$270,6,0),"")</f>
        <v/>
      </c>
      <c r="AR67" s="291" t="str">
        <f>IFERROR(VLOOKUP(LEFT($J$3,1)&amp;C67,'RRAA-CCEE'!$B$8:$Z$270,7,0),"")</f>
        <v/>
      </c>
      <c r="AS67" s="291" t="str">
        <f>IFERROR(VLOOKUP(LEFT($J$3,1)&amp;C67,'RRAA-CCEE'!$B$8:$Z$270,8,0),"")</f>
        <v/>
      </c>
      <c r="AT67" s="291" t="str">
        <f>IFERROR(VLOOKUP(LEFT($J$3,1)&amp;C67,'RRAA-CCEE'!$B$8:$Z$270,9,0),"")</f>
        <v/>
      </c>
      <c r="AU67" s="291" t="str">
        <f>IFERROR(VLOOKUP(LEFT($J$3,1)&amp;C67,'RRAA-CCEE'!$B$8:$Z$270,10,0),"")</f>
        <v/>
      </c>
      <c r="AV67" s="291" t="str">
        <f>IFERROR(VLOOKUP(LEFT($J$3,1)&amp;C67,'RRAA-CCEE'!$B$8:$Z$270,11,0),"")</f>
        <v/>
      </c>
      <c r="AW67" s="291" t="str">
        <f>IFERROR(VLOOKUP(LEFT($J$3,1)&amp;C67,'RRAA-CCEE'!$B$8:$Z$270,12,0),"")</f>
        <v/>
      </c>
      <c r="AX67" s="291" t="str">
        <f>IFERROR(VLOOKUP(LEFT($J$3,1)&amp;C67,'RRAA-CCEE'!$B$8:$Z$270,13,0),"")</f>
        <v/>
      </c>
      <c r="AY67" s="291" t="str">
        <f>IFERROR(VLOOKUP(LEFT($J$3,1)&amp;C67,'RRAA-CCEE'!$B$8:$Z$270,14,0),"")</f>
        <v/>
      </c>
      <c r="AZ67" s="291" t="str">
        <f>IFERROR(VLOOKUP(LEFT($J$3,1)&amp;C67,'RRAA-CCEE'!$B$8:$Z$270,15,0),"")</f>
        <v/>
      </c>
      <c r="BA67" s="291" t="str">
        <f>IFERROR(VLOOKUP(LEFT($J$3,1)&amp;C67,'RRAA-CCEE'!$B$8:$Z$270,16,0),"")</f>
        <v/>
      </c>
      <c r="BB67" s="291" t="str">
        <f>IFERROR(VLOOKUP(LEFT($J$3,1)&amp;C67,'RRAA-CCEE'!$B$8:$Z$270,17,0),"")</f>
        <v/>
      </c>
      <c r="BC67" s="291" t="str">
        <f>IFERROR(VLOOKUP(LEFT($J$3,1)&amp;C67,'RRAA-CCEE'!$B$8:$Z$270,18,0),"")</f>
        <v/>
      </c>
      <c r="BD67" s="291" t="str">
        <f>IFERROR(VLOOKUP(LEFT($J$3,1)&amp;C67,'RRAA-CCEE'!$B$8:$Z$270,19,0),"")</f>
        <v/>
      </c>
      <c r="BE67" s="291" t="str">
        <f>IFERROR(VLOOKUP(LEFT($J$3,1)&amp;C67,'RRAA-CCEE'!$B$8:$Z$270,20,0),"")</f>
        <v/>
      </c>
      <c r="BF67" s="291" t="str">
        <f>IFERROR(VLOOKUP(LEFT($J$3,1)&amp;C67,'RRAA-CCEE'!$B$8:$Z$270,21,0),"")</f>
        <v/>
      </c>
      <c r="BG67" s="291" t="str">
        <f>IFERROR(VLOOKUP(LEFT($J$3,1)&amp;C67,'RRAA-CCEE'!$B$8:$Z$270,22,0),"")</f>
        <v/>
      </c>
      <c r="BH67" s="291" t="str">
        <f>IFERROR(VLOOKUP(LEFT($J$3,1)&amp;C67,'RRAA-CCEE'!$B$8:$Z$270,23,0),"")</f>
        <v/>
      </c>
      <c r="BI67" s="291" t="str">
        <f>IFERROR(VLOOKUP(LEFT($J$3,1)&amp;C67,'RRAA-CCEE'!$B$8:$Z$270,24,0),"")</f>
        <v/>
      </c>
      <c r="BJ67" s="291" t="str">
        <f>IFERROR(VLOOKUP(LEFT($J$3,1)&amp;C67,'RRAA-CCEE'!$B$8:$Z$270,25,0),"")</f>
        <v/>
      </c>
    </row>
    <row r="68" spans="2:62">
      <c r="B68" s="432" t="str">
        <f>IFERROR(LEFT(VLOOKUP(LEFT($J$3,1)&amp;C68,'RRAA-CCEE'!$B$8:$E$270,4,0)),"")</f>
        <v/>
      </c>
      <c r="C68" s="318" t="s">
        <v>33</v>
      </c>
      <c r="D68" s="648" t="str">
        <f>IFERROR(VLOOKUP(LEFT($J$3,1)&amp;C68,'RRAA-CCEE'!$B$8:$D$270,3,0),"")</f>
        <v/>
      </c>
      <c r="E68" s="648"/>
      <c r="F68" s="648"/>
      <c r="G68" s="648"/>
      <c r="H68" s="648"/>
      <c r="I68" s="648"/>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659"/>
      <c r="AO68" s="438">
        <f t="shared" si="10"/>
        <v>0</v>
      </c>
      <c r="AQ68" s="291" t="str">
        <f>IFERROR(VLOOKUP(LEFT($J$3,1)&amp;C68,'RRAA-CCEE'!$B$8:$Z$270,6,0),"")</f>
        <v/>
      </c>
      <c r="AR68" s="291" t="str">
        <f>IFERROR(VLOOKUP(LEFT($J$3,1)&amp;C68,'RRAA-CCEE'!$B$8:$Z$270,7,0),"")</f>
        <v/>
      </c>
      <c r="AS68" s="291" t="str">
        <f>IFERROR(VLOOKUP(LEFT($J$3,1)&amp;C68,'RRAA-CCEE'!$B$8:$Z$270,8,0),"")</f>
        <v/>
      </c>
      <c r="AT68" s="291" t="str">
        <f>IFERROR(VLOOKUP(LEFT($J$3,1)&amp;C68,'RRAA-CCEE'!$B$8:$Z$270,9,0),"")</f>
        <v/>
      </c>
      <c r="AU68" s="291" t="str">
        <f>IFERROR(VLOOKUP(LEFT($J$3,1)&amp;C68,'RRAA-CCEE'!$B$8:$Z$270,10,0),"")</f>
        <v/>
      </c>
      <c r="AV68" s="291" t="str">
        <f>IFERROR(VLOOKUP(LEFT($J$3,1)&amp;C68,'RRAA-CCEE'!$B$8:$Z$270,11,0),"")</f>
        <v/>
      </c>
      <c r="AW68" s="291" t="str">
        <f>IFERROR(VLOOKUP(LEFT($J$3,1)&amp;C68,'RRAA-CCEE'!$B$8:$Z$270,12,0),"")</f>
        <v/>
      </c>
      <c r="AX68" s="291" t="str">
        <f>IFERROR(VLOOKUP(LEFT($J$3,1)&amp;C68,'RRAA-CCEE'!$B$8:$Z$270,13,0),"")</f>
        <v/>
      </c>
      <c r="AY68" s="291" t="str">
        <f>IFERROR(VLOOKUP(LEFT($J$3,1)&amp;C68,'RRAA-CCEE'!$B$8:$Z$270,14,0),"")</f>
        <v/>
      </c>
      <c r="AZ68" s="291" t="str">
        <f>IFERROR(VLOOKUP(LEFT($J$3,1)&amp;C68,'RRAA-CCEE'!$B$8:$Z$270,15,0),"")</f>
        <v/>
      </c>
      <c r="BA68" s="291" t="str">
        <f>IFERROR(VLOOKUP(LEFT($J$3,1)&amp;C68,'RRAA-CCEE'!$B$8:$Z$270,16,0),"")</f>
        <v/>
      </c>
      <c r="BB68" s="291" t="str">
        <f>IFERROR(VLOOKUP(LEFT($J$3,1)&amp;C68,'RRAA-CCEE'!$B$8:$Z$270,17,0),"")</f>
        <v/>
      </c>
      <c r="BC68" s="291" t="str">
        <f>IFERROR(VLOOKUP(LEFT($J$3,1)&amp;C68,'RRAA-CCEE'!$B$8:$Z$270,18,0),"")</f>
        <v/>
      </c>
      <c r="BD68" s="291" t="str">
        <f>IFERROR(VLOOKUP(LEFT($J$3,1)&amp;C68,'RRAA-CCEE'!$B$8:$Z$270,19,0),"")</f>
        <v/>
      </c>
      <c r="BE68" s="291" t="str">
        <f>IFERROR(VLOOKUP(LEFT($J$3,1)&amp;C68,'RRAA-CCEE'!$B$8:$Z$270,20,0),"")</f>
        <v/>
      </c>
      <c r="BF68" s="291" t="str">
        <f>IFERROR(VLOOKUP(LEFT($J$3,1)&amp;C68,'RRAA-CCEE'!$B$8:$Z$270,21,0),"")</f>
        <v/>
      </c>
      <c r="BG68" s="291" t="str">
        <f>IFERROR(VLOOKUP(LEFT($J$3,1)&amp;C68,'RRAA-CCEE'!$B$8:$Z$270,22,0),"")</f>
        <v/>
      </c>
      <c r="BH68" s="291" t="str">
        <f>IFERROR(VLOOKUP(LEFT($J$3,1)&amp;C68,'RRAA-CCEE'!$B$8:$Z$270,23,0),"")</f>
        <v/>
      </c>
      <c r="BI68" s="291" t="str">
        <f>IFERROR(VLOOKUP(LEFT($J$3,1)&amp;C68,'RRAA-CCEE'!$B$8:$Z$270,24,0),"")</f>
        <v/>
      </c>
      <c r="BJ68" s="291" t="str">
        <f>IFERROR(VLOOKUP(LEFT($J$3,1)&amp;C68,'RRAA-CCEE'!$B$8:$Z$270,25,0),"")</f>
        <v/>
      </c>
    </row>
    <row r="69" spans="2:62">
      <c r="B69" s="432" t="str">
        <f>IFERROR(LEFT(VLOOKUP(LEFT($J$3,1)&amp;C69,'RRAA-CCEE'!$B$8:$E$270,4,0)),"")</f>
        <v/>
      </c>
      <c r="C69" s="318" t="s">
        <v>34</v>
      </c>
      <c r="D69" s="648" t="str">
        <f>IFERROR(VLOOKUP(LEFT($J$3,1)&amp;C69,'RRAA-CCEE'!$B$8:$D$270,3,0),"")</f>
        <v/>
      </c>
      <c r="E69" s="648"/>
      <c r="F69" s="648"/>
      <c r="G69" s="648"/>
      <c r="H69" s="648"/>
      <c r="I69" s="648"/>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659"/>
      <c r="AO69" s="438">
        <f t="shared" si="10"/>
        <v>0</v>
      </c>
      <c r="AQ69" s="291" t="str">
        <f>IFERROR(VLOOKUP(LEFT($J$3,1)&amp;C69,'RRAA-CCEE'!$B$8:$Z$270,6,0),"")</f>
        <v/>
      </c>
      <c r="AR69" s="291" t="str">
        <f>IFERROR(VLOOKUP(LEFT($J$3,1)&amp;C69,'RRAA-CCEE'!$B$8:$Z$270,7,0),"")</f>
        <v/>
      </c>
      <c r="AS69" s="291" t="str">
        <f>IFERROR(VLOOKUP(LEFT($J$3,1)&amp;C69,'RRAA-CCEE'!$B$8:$Z$270,8,0),"")</f>
        <v/>
      </c>
      <c r="AT69" s="291" t="str">
        <f>IFERROR(VLOOKUP(LEFT($J$3,1)&amp;C69,'RRAA-CCEE'!$B$8:$Z$270,9,0),"")</f>
        <v/>
      </c>
      <c r="AU69" s="291" t="str">
        <f>IFERROR(VLOOKUP(LEFT($J$3,1)&amp;C69,'RRAA-CCEE'!$B$8:$Z$270,10,0),"")</f>
        <v/>
      </c>
      <c r="AV69" s="291" t="str">
        <f>IFERROR(VLOOKUP(LEFT($J$3,1)&amp;C69,'RRAA-CCEE'!$B$8:$Z$270,11,0),"")</f>
        <v/>
      </c>
      <c r="AW69" s="291" t="str">
        <f>IFERROR(VLOOKUP(LEFT($J$3,1)&amp;C69,'RRAA-CCEE'!$B$8:$Z$270,12,0),"")</f>
        <v/>
      </c>
      <c r="AX69" s="291" t="str">
        <f>IFERROR(VLOOKUP(LEFT($J$3,1)&amp;C69,'RRAA-CCEE'!$B$8:$Z$270,13,0),"")</f>
        <v/>
      </c>
      <c r="AY69" s="291" t="str">
        <f>IFERROR(VLOOKUP(LEFT($J$3,1)&amp;C69,'RRAA-CCEE'!$B$8:$Z$270,14,0),"")</f>
        <v/>
      </c>
      <c r="AZ69" s="291" t="str">
        <f>IFERROR(VLOOKUP(LEFT($J$3,1)&amp;C69,'RRAA-CCEE'!$B$8:$Z$270,15,0),"")</f>
        <v/>
      </c>
      <c r="BA69" s="291" t="str">
        <f>IFERROR(VLOOKUP(LEFT($J$3,1)&amp;C69,'RRAA-CCEE'!$B$8:$Z$270,16,0),"")</f>
        <v/>
      </c>
      <c r="BB69" s="291" t="str">
        <f>IFERROR(VLOOKUP(LEFT($J$3,1)&amp;C69,'RRAA-CCEE'!$B$8:$Z$270,17,0),"")</f>
        <v/>
      </c>
      <c r="BC69" s="291" t="str">
        <f>IFERROR(VLOOKUP(LEFT($J$3,1)&amp;C69,'RRAA-CCEE'!$B$8:$Z$270,18,0),"")</f>
        <v/>
      </c>
      <c r="BD69" s="291" t="str">
        <f>IFERROR(VLOOKUP(LEFT($J$3,1)&amp;C69,'RRAA-CCEE'!$B$8:$Z$270,19,0),"")</f>
        <v/>
      </c>
      <c r="BE69" s="291" t="str">
        <f>IFERROR(VLOOKUP(LEFT($J$3,1)&amp;C69,'RRAA-CCEE'!$B$8:$Z$270,20,0),"")</f>
        <v/>
      </c>
      <c r="BF69" s="291" t="str">
        <f>IFERROR(VLOOKUP(LEFT($J$3,1)&amp;C69,'RRAA-CCEE'!$B$8:$Z$270,21,0),"")</f>
        <v/>
      </c>
      <c r="BG69" s="291" t="str">
        <f>IFERROR(VLOOKUP(LEFT($J$3,1)&amp;C69,'RRAA-CCEE'!$B$8:$Z$270,22,0),"")</f>
        <v/>
      </c>
      <c r="BH69" s="291" t="str">
        <f>IFERROR(VLOOKUP(LEFT($J$3,1)&amp;C69,'RRAA-CCEE'!$B$8:$Z$270,23,0),"")</f>
        <v/>
      </c>
      <c r="BI69" s="291" t="str">
        <f>IFERROR(VLOOKUP(LEFT($J$3,1)&amp;C69,'RRAA-CCEE'!$B$8:$Z$270,24,0),"")</f>
        <v/>
      </c>
      <c r="BJ69" s="291" t="str">
        <f>IFERROR(VLOOKUP(LEFT($J$3,1)&amp;C69,'RRAA-CCEE'!$B$8:$Z$270,25,0),"")</f>
        <v/>
      </c>
    </row>
    <row r="70" spans="2:62">
      <c r="B70" s="432" t="str">
        <f>IFERROR(LEFT(VLOOKUP(LEFT($J$3,1)&amp;C70,'RRAA-CCEE'!$B$8:$E$270,4,0)),"")</f>
        <v/>
      </c>
      <c r="C70" s="318" t="s">
        <v>35</v>
      </c>
      <c r="D70" s="648" t="str">
        <f>IFERROR(VLOOKUP(LEFT($J$3,1)&amp;C70,'RRAA-CCEE'!$B$8:$D$270,3,0),"")</f>
        <v/>
      </c>
      <c r="E70" s="648"/>
      <c r="F70" s="648"/>
      <c r="G70" s="648"/>
      <c r="H70" s="648"/>
      <c r="I70" s="648"/>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659"/>
      <c r="AO70" s="438">
        <f t="shared" si="10"/>
        <v>0</v>
      </c>
      <c r="AQ70" s="291" t="str">
        <f>IFERROR(VLOOKUP(LEFT($J$3,1)&amp;C70,'RRAA-CCEE'!$B$8:$Z$270,6,0),"")</f>
        <v/>
      </c>
      <c r="AR70" s="291" t="str">
        <f>IFERROR(VLOOKUP(LEFT($J$3,1)&amp;C70,'RRAA-CCEE'!$B$8:$Z$270,7,0),"")</f>
        <v/>
      </c>
      <c r="AS70" s="291" t="str">
        <f>IFERROR(VLOOKUP(LEFT($J$3,1)&amp;C70,'RRAA-CCEE'!$B$8:$Z$270,8,0),"")</f>
        <v/>
      </c>
      <c r="AT70" s="291" t="str">
        <f>IFERROR(VLOOKUP(LEFT($J$3,1)&amp;C70,'RRAA-CCEE'!$B$8:$Z$270,9,0),"")</f>
        <v/>
      </c>
      <c r="AU70" s="291" t="str">
        <f>IFERROR(VLOOKUP(LEFT($J$3,1)&amp;C70,'RRAA-CCEE'!$B$8:$Z$270,10,0),"")</f>
        <v/>
      </c>
      <c r="AV70" s="291" t="str">
        <f>IFERROR(VLOOKUP(LEFT($J$3,1)&amp;C70,'RRAA-CCEE'!$B$8:$Z$270,11,0),"")</f>
        <v/>
      </c>
      <c r="AW70" s="291" t="str">
        <f>IFERROR(VLOOKUP(LEFT($J$3,1)&amp;C70,'RRAA-CCEE'!$B$8:$Z$270,12,0),"")</f>
        <v/>
      </c>
      <c r="AX70" s="291" t="str">
        <f>IFERROR(VLOOKUP(LEFT($J$3,1)&amp;C70,'RRAA-CCEE'!$B$8:$Z$270,13,0),"")</f>
        <v/>
      </c>
      <c r="AY70" s="291" t="str">
        <f>IFERROR(VLOOKUP(LEFT($J$3,1)&amp;C70,'RRAA-CCEE'!$B$8:$Z$270,14,0),"")</f>
        <v/>
      </c>
      <c r="AZ70" s="291" t="str">
        <f>IFERROR(VLOOKUP(LEFT($J$3,1)&amp;C70,'RRAA-CCEE'!$B$8:$Z$270,15,0),"")</f>
        <v/>
      </c>
      <c r="BA70" s="291" t="str">
        <f>IFERROR(VLOOKUP(LEFT($J$3,1)&amp;C70,'RRAA-CCEE'!$B$8:$Z$270,16,0),"")</f>
        <v/>
      </c>
      <c r="BB70" s="291" t="str">
        <f>IFERROR(VLOOKUP(LEFT($J$3,1)&amp;C70,'RRAA-CCEE'!$B$8:$Z$270,17,0),"")</f>
        <v/>
      </c>
      <c r="BC70" s="291" t="str">
        <f>IFERROR(VLOOKUP(LEFT($J$3,1)&amp;C70,'RRAA-CCEE'!$B$8:$Z$270,18,0),"")</f>
        <v/>
      </c>
      <c r="BD70" s="291" t="str">
        <f>IFERROR(VLOOKUP(LEFT($J$3,1)&amp;C70,'RRAA-CCEE'!$B$8:$Z$270,19,0),"")</f>
        <v/>
      </c>
      <c r="BE70" s="291" t="str">
        <f>IFERROR(VLOOKUP(LEFT($J$3,1)&amp;C70,'RRAA-CCEE'!$B$8:$Z$270,20,0),"")</f>
        <v/>
      </c>
      <c r="BF70" s="291" t="str">
        <f>IFERROR(VLOOKUP(LEFT($J$3,1)&amp;C70,'RRAA-CCEE'!$B$8:$Z$270,21,0),"")</f>
        <v/>
      </c>
      <c r="BG70" s="291" t="str">
        <f>IFERROR(VLOOKUP(LEFT($J$3,1)&amp;C70,'RRAA-CCEE'!$B$8:$Z$270,22,0),"")</f>
        <v/>
      </c>
      <c r="BH70" s="291" t="str">
        <f>IFERROR(VLOOKUP(LEFT($J$3,1)&amp;C70,'RRAA-CCEE'!$B$8:$Z$270,23,0),"")</f>
        <v/>
      </c>
      <c r="BI70" s="291" t="str">
        <f>IFERROR(VLOOKUP(LEFT($J$3,1)&amp;C70,'RRAA-CCEE'!$B$8:$Z$270,24,0),"")</f>
        <v/>
      </c>
      <c r="BJ70" s="291" t="str">
        <f>IFERROR(VLOOKUP(LEFT($J$3,1)&amp;C70,'RRAA-CCEE'!$B$8:$Z$270,25,0),"")</f>
        <v/>
      </c>
    </row>
    <row r="71" spans="2:62">
      <c r="B71" s="432" t="str">
        <f>IFERROR(LEFT(VLOOKUP(LEFT($J$3,1)&amp;C71,'RRAA-CCEE'!$B$8:$E$270,4,0)),"")</f>
        <v/>
      </c>
      <c r="C71" s="318" t="s">
        <v>36</v>
      </c>
      <c r="D71" s="648" t="str">
        <f>IFERROR(VLOOKUP(LEFT($J$3,1)&amp;C71,'RRAA-CCEE'!$B$8:$D$270,3,0),"")</f>
        <v/>
      </c>
      <c r="E71" s="648"/>
      <c r="F71" s="648"/>
      <c r="G71" s="648"/>
      <c r="H71" s="648"/>
      <c r="I71" s="648"/>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659"/>
      <c r="AO71" s="438">
        <f t="shared" si="10"/>
        <v>0</v>
      </c>
      <c r="AQ71" s="291" t="str">
        <f>IFERROR(VLOOKUP(LEFT($J$3,1)&amp;C71,'RRAA-CCEE'!$B$8:$Z$270,6,0),"")</f>
        <v/>
      </c>
      <c r="AR71" s="291" t="str">
        <f>IFERROR(VLOOKUP(LEFT($J$3,1)&amp;C71,'RRAA-CCEE'!$B$8:$Z$270,7,0),"")</f>
        <v/>
      </c>
      <c r="AS71" s="291" t="str">
        <f>IFERROR(VLOOKUP(LEFT($J$3,1)&amp;C71,'RRAA-CCEE'!$B$8:$Z$270,8,0),"")</f>
        <v/>
      </c>
      <c r="AT71" s="291" t="str">
        <f>IFERROR(VLOOKUP(LEFT($J$3,1)&amp;C71,'RRAA-CCEE'!$B$8:$Z$270,9,0),"")</f>
        <v/>
      </c>
      <c r="AU71" s="291" t="str">
        <f>IFERROR(VLOOKUP(LEFT($J$3,1)&amp;C71,'RRAA-CCEE'!$B$8:$Z$270,10,0),"")</f>
        <v/>
      </c>
      <c r="AV71" s="291" t="str">
        <f>IFERROR(VLOOKUP(LEFT($J$3,1)&amp;C71,'RRAA-CCEE'!$B$8:$Z$270,11,0),"")</f>
        <v/>
      </c>
      <c r="AW71" s="291" t="str">
        <f>IFERROR(VLOOKUP(LEFT($J$3,1)&amp;C71,'RRAA-CCEE'!$B$8:$Z$270,12,0),"")</f>
        <v/>
      </c>
      <c r="AX71" s="291" t="str">
        <f>IFERROR(VLOOKUP(LEFT($J$3,1)&amp;C71,'RRAA-CCEE'!$B$8:$Z$270,13,0),"")</f>
        <v/>
      </c>
      <c r="AY71" s="291" t="str">
        <f>IFERROR(VLOOKUP(LEFT($J$3,1)&amp;C71,'RRAA-CCEE'!$B$8:$Z$270,14,0),"")</f>
        <v/>
      </c>
      <c r="AZ71" s="291" t="str">
        <f>IFERROR(VLOOKUP(LEFT($J$3,1)&amp;C71,'RRAA-CCEE'!$B$8:$Z$270,15,0),"")</f>
        <v/>
      </c>
      <c r="BA71" s="291" t="str">
        <f>IFERROR(VLOOKUP(LEFT($J$3,1)&amp;C71,'RRAA-CCEE'!$B$8:$Z$270,16,0),"")</f>
        <v/>
      </c>
      <c r="BB71" s="291" t="str">
        <f>IFERROR(VLOOKUP(LEFT($J$3,1)&amp;C71,'RRAA-CCEE'!$B$8:$Z$270,17,0),"")</f>
        <v/>
      </c>
      <c r="BC71" s="291" t="str">
        <f>IFERROR(VLOOKUP(LEFT($J$3,1)&amp;C71,'RRAA-CCEE'!$B$8:$Z$270,18,0),"")</f>
        <v/>
      </c>
      <c r="BD71" s="291" t="str">
        <f>IFERROR(VLOOKUP(LEFT($J$3,1)&amp;C71,'RRAA-CCEE'!$B$8:$Z$270,19,0),"")</f>
        <v/>
      </c>
      <c r="BE71" s="291" t="str">
        <f>IFERROR(VLOOKUP(LEFT($J$3,1)&amp;C71,'RRAA-CCEE'!$B$8:$Z$270,20,0),"")</f>
        <v/>
      </c>
      <c r="BF71" s="291" t="str">
        <f>IFERROR(VLOOKUP(LEFT($J$3,1)&amp;C71,'RRAA-CCEE'!$B$8:$Z$270,21,0),"")</f>
        <v/>
      </c>
      <c r="BG71" s="291" t="str">
        <f>IFERROR(VLOOKUP(LEFT($J$3,1)&amp;C71,'RRAA-CCEE'!$B$8:$Z$270,22,0),"")</f>
        <v/>
      </c>
      <c r="BH71" s="291" t="str">
        <f>IFERROR(VLOOKUP(LEFT($J$3,1)&amp;C71,'RRAA-CCEE'!$B$8:$Z$270,23,0),"")</f>
        <v/>
      </c>
      <c r="BI71" s="291" t="str">
        <f>IFERROR(VLOOKUP(LEFT($J$3,1)&amp;C71,'RRAA-CCEE'!$B$8:$Z$270,24,0),"")</f>
        <v/>
      </c>
      <c r="BJ71" s="291" t="str">
        <f>IFERROR(VLOOKUP(LEFT($J$3,1)&amp;C71,'RRAA-CCEE'!$B$8:$Z$270,25,0),"")</f>
        <v/>
      </c>
    </row>
    <row r="72" spans="2:62">
      <c r="B72" s="432" t="str">
        <f>IFERROR(LEFT(VLOOKUP(LEFT($J$3,1)&amp;C72,'RRAA-CCEE'!$B$8:$E$270,4,0)),"")</f>
        <v/>
      </c>
      <c r="C72" s="318" t="s">
        <v>37</v>
      </c>
      <c r="D72" s="648" t="str">
        <f>IFERROR(VLOOKUP(LEFT($J$3,1)&amp;C72,'RRAA-CCEE'!$B$8:$D$270,3,0),"")</f>
        <v/>
      </c>
      <c r="E72" s="648"/>
      <c r="F72" s="648"/>
      <c r="G72" s="648"/>
      <c r="H72" s="648"/>
      <c r="I72" s="648"/>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659"/>
      <c r="AO72" s="438">
        <f t="shared" si="10"/>
        <v>0</v>
      </c>
      <c r="AQ72" s="291" t="str">
        <f>IFERROR(VLOOKUP(LEFT($J$3,1)&amp;C72,'RRAA-CCEE'!$B$8:$Z$270,6,0),"")</f>
        <v/>
      </c>
      <c r="AR72" s="291" t="str">
        <f>IFERROR(VLOOKUP(LEFT($J$3,1)&amp;C72,'RRAA-CCEE'!$B$8:$Z$270,7,0),"")</f>
        <v/>
      </c>
      <c r="AS72" s="291" t="str">
        <f>IFERROR(VLOOKUP(LEFT($J$3,1)&amp;C72,'RRAA-CCEE'!$B$8:$Z$270,8,0),"")</f>
        <v/>
      </c>
      <c r="AT72" s="291" t="str">
        <f>IFERROR(VLOOKUP(LEFT($J$3,1)&amp;C72,'RRAA-CCEE'!$B$8:$Z$270,9,0),"")</f>
        <v/>
      </c>
      <c r="AU72" s="291" t="str">
        <f>IFERROR(VLOOKUP(LEFT($J$3,1)&amp;C72,'RRAA-CCEE'!$B$8:$Z$270,10,0),"")</f>
        <v/>
      </c>
      <c r="AV72" s="291" t="str">
        <f>IFERROR(VLOOKUP(LEFT($J$3,1)&amp;C72,'RRAA-CCEE'!$B$8:$Z$270,11,0),"")</f>
        <v/>
      </c>
      <c r="AW72" s="291" t="str">
        <f>IFERROR(VLOOKUP(LEFT($J$3,1)&amp;C72,'RRAA-CCEE'!$B$8:$Z$270,12,0),"")</f>
        <v/>
      </c>
      <c r="AX72" s="291" t="str">
        <f>IFERROR(VLOOKUP(LEFT($J$3,1)&amp;C72,'RRAA-CCEE'!$B$8:$Z$270,13,0),"")</f>
        <v/>
      </c>
      <c r="AY72" s="291" t="str">
        <f>IFERROR(VLOOKUP(LEFT($J$3,1)&amp;C72,'RRAA-CCEE'!$B$8:$Z$270,14,0),"")</f>
        <v/>
      </c>
      <c r="AZ72" s="291" t="str">
        <f>IFERROR(VLOOKUP(LEFT($J$3,1)&amp;C72,'RRAA-CCEE'!$B$8:$Z$270,15,0),"")</f>
        <v/>
      </c>
      <c r="BA72" s="291" t="str">
        <f>IFERROR(VLOOKUP(LEFT($J$3,1)&amp;C72,'RRAA-CCEE'!$B$8:$Z$270,16,0),"")</f>
        <v/>
      </c>
      <c r="BB72" s="291" t="str">
        <f>IFERROR(VLOOKUP(LEFT($J$3,1)&amp;C72,'RRAA-CCEE'!$B$8:$Z$270,17,0),"")</f>
        <v/>
      </c>
      <c r="BC72" s="291" t="str">
        <f>IFERROR(VLOOKUP(LEFT($J$3,1)&amp;C72,'RRAA-CCEE'!$B$8:$Z$270,18,0),"")</f>
        <v/>
      </c>
      <c r="BD72" s="291" t="str">
        <f>IFERROR(VLOOKUP(LEFT($J$3,1)&amp;C72,'RRAA-CCEE'!$B$8:$Z$270,19,0),"")</f>
        <v/>
      </c>
      <c r="BE72" s="291" t="str">
        <f>IFERROR(VLOOKUP(LEFT($J$3,1)&amp;C72,'RRAA-CCEE'!$B$8:$Z$270,20,0),"")</f>
        <v/>
      </c>
      <c r="BF72" s="291" t="str">
        <f>IFERROR(VLOOKUP(LEFT($J$3,1)&amp;C72,'RRAA-CCEE'!$B$8:$Z$270,21,0),"")</f>
        <v/>
      </c>
      <c r="BG72" s="291" t="str">
        <f>IFERROR(VLOOKUP(LEFT($J$3,1)&amp;C72,'RRAA-CCEE'!$B$8:$Z$270,22,0),"")</f>
        <v/>
      </c>
      <c r="BH72" s="291" t="str">
        <f>IFERROR(VLOOKUP(LEFT($J$3,1)&amp;C72,'RRAA-CCEE'!$B$8:$Z$270,23,0),"")</f>
        <v/>
      </c>
      <c r="BI72" s="291" t="str">
        <f>IFERROR(VLOOKUP(LEFT($J$3,1)&amp;C72,'RRAA-CCEE'!$B$8:$Z$270,24,0),"")</f>
        <v/>
      </c>
      <c r="BJ72" s="291" t="str">
        <f>IFERROR(VLOOKUP(LEFT($J$3,1)&amp;C72,'RRAA-CCEE'!$B$8:$Z$270,25,0),"")</f>
        <v/>
      </c>
    </row>
    <row r="73" spans="2:62">
      <c r="B73" s="432" t="str">
        <f>IFERROR(LEFT(VLOOKUP(LEFT($J$3,1)&amp;C73,'RRAA-CCEE'!$B$8:$E$270,4,0)),"")</f>
        <v/>
      </c>
      <c r="C73" s="318" t="s">
        <v>38</v>
      </c>
      <c r="D73" s="648" t="str">
        <f>IFERROR(VLOOKUP(LEFT($J$3,1)&amp;C73,'RRAA-CCEE'!$B$8:$D$270,3,0),"")</f>
        <v/>
      </c>
      <c r="E73" s="648"/>
      <c r="F73" s="648"/>
      <c r="G73" s="648"/>
      <c r="H73" s="648"/>
      <c r="I73" s="648"/>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659"/>
      <c r="AO73" s="438">
        <f t="shared" si="10"/>
        <v>0</v>
      </c>
      <c r="AQ73" s="291" t="str">
        <f>IFERROR(VLOOKUP(LEFT($J$3,1)&amp;C73,'RRAA-CCEE'!$B$8:$Z$270,6,0),"")</f>
        <v/>
      </c>
      <c r="AR73" s="291" t="str">
        <f>IFERROR(VLOOKUP(LEFT($J$3,1)&amp;C73,'RRAA-CCEE'!$B$8:$Z$270,7,0),"")</f>
        <v/>
      </c>
      <c r="AS73" s="291" t="str">
        <f>IFERROR(VLOOKUP(LEFT($J$3,1)&amp;C73,'RRAA-CCEE'!$B$8:$Z$270,8,0),"")</f>
        <v/>
      </c>
      <c r="AT73" s="291" t="str">
        <f>IFERROR(VLOOKUP(LEFT($J$3,1)&amp;C73,'RRAA-CCEE'!$B$8:$Z$270,9,0),"")</f>
        <v/>
      </c>
      <c r="AU73" s="291" t="str">
        <f>IFERROR(VLOOKUP(LEFT($J$3,1)&amp;C73,'RRAA-CCEE'!$B$8:$Z$270,10,0),"")</f>
        <v/>
      </c>
      <c r="AV73" s="291" t="str">
        <f>IFERROR(VLOOKUP(LEFT($J$3,1)&amp;C73,'RRAA-CCEE'!$B$8:$Z$270,11,0),"")</f>
        <v/>
      </c>
      <c r="AW73" s="291" t="str">
        <f>IFERROR(VLOOKUP(LEFT($J$3,1)&amp;C73,'RRAA-CCEE'!$B$8:$Z$270,12,0),"")</f>
        <v/>
      </c>
      <c r="AX73" s="291" t="str">
        <f>IFERROR(VLOOKUP(LEFT($J$3,1)&amp;C73,'RRAA-CCEE'!$B$8:$Z$270,13,0),"")</f>
        <v/>
      </c>
      <c r="AY73" s="291" t="str">
        <f>IFERROR(VLOOKUP(LEFT($J$3,1)&amp;C73,'RRAA-CCEE'!$B$8:$Z$270,14,0),"")</f>
        <v/>
      </c>
      <c r="AZ73" s="291" t="str">
        <f>IFERROR(VLOOKUP(LEFT($J$3,1)&amp;C73,'RRAA-CCEE'!$B$8:$Z$270,15,0),"")</f>
        <v/>
      </c>
      <c r="BA73" s="291" t="str">
        <f>IFERROR(VLOOKUP(LEFT($J$3,1)&amp;C73,'RRAA-CCEE'!$B$8:$Z$270,16,0),"")</f>
        <v/>
      </c>
      <c r="BB73" s="291" t="str">
        <f>IFERROR(VLOOKUP(LEFT($J$3,1)&amp;C73,'RRAA-CCEE'!$B$8:$Z$270,17,0),"")</f>
        <v/>
      </c>
      <c r="BC73" s="291" t="str">
        <f>IFERROR(VLOOKUP(LEFT($J$3,1)&amp;C73,'RRAA-CCEE'!$B$8:$Z$270,18,0),"")</f>
        <v/>
      </c>
      <c r="BD73" s="291" t="str">
        <f>IFERROR(VLOOKUP(LEFT($J$3,1)&amp;C73,'RRAA-CCEE'!$B$8:$Z$270,19,0),"")</f>
        <v/>
      </c>
      <c r="BE73" s="291" t="str">
        <f>IFERROR(VLOOKUP(LEFT($J$3,1)&amp;C73,'RRAA-CCEE'!$B$8:$Z$270,20,0),"")</f>
        <v/>
      </c>
      <c r="BF73" s="291" t="str">
        <f>IFERROR(VLOOKUP(LEFT($J$3,1)&amp;C73,'RRAA-CCEE'!$B$8:$Z$270,21,0),"")</f>
        <v/>
      </c>
      <c r="BG73" s="291" t="str">
        <f>IFERROR(VLOOKUP(LEFT($J$3,1)&amp;C73,'RRAA-CCEE'!$B$8:$Z$270,22,0),"")</f>
        <v/>
      </c>
      <c r="BH73" s="291" t="str">
        <f>IFERROR(VLOOKUP(LEFT($J$3,1)&amp;C73,'RRAA-CCEE'!$B$8:$Z$270,23,0),"")</f>
        <v/>
      </c>
      <c r="BI73" s="291" t="str">
        <f>IFERROR(VLOOKUP(LEFT($J$3,1)&amp;C73,'RRAA-CCEE'!$B$8:$Z$270,24,0),"")</f>
        <v/>
      </c>
      <c r="BJ73" s="291" t="str">
        <f>IFERROR(VLOOKUP(LEFT($J$3,1)&amp;C73,'RRAA-CCEE'!$B$8:$Z$270,25,0),"")</f>
        <v/>
      </c>
    </row>
    <row r="74" spans="2:62">
      <c r="B74" s="432" t="str">
        <f>IFERROR(LEFT(VLOOKUP(LEFT($J$3,1)&amp;C74,'RRAA-CCEE'!$B$8:$E$270,4,0)),"")</f>
        <v/>
      </c>
      <c r="C74" s="318" t="s">
        <v>39</v>
      </c>
      <c r="D74" s="648" t="str">
        <f>IFERROR(VLOOKUP(LEFT($J$3,1)&amp;C74,'RRAA-CCEE'!$B$8:$D$270,3,0),"")</f>
        <v/>
      </c>
      <c r="E74" s="648"/>
      <c r="F74" s="648"/>
      <c r="G74" s="648"/>
      <c r="H74" s="648"/>
      <c r="I74" s="648"/>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659"/>
      <c r="AO74" s="438">
        <f t="shared" si="10"/>
        <v>0</v>
      </c>
      <c r="AQ74" s="291" t="str">
        <f>IFERROR(VLOOKUP(LEFT($J$3,1)&amp;C74,'RRAA-CCEE'!$B$8:$Z$270,6,0),"")</f>
        <v/>
      </c>
      <c r="AR74" s="291" t="str">
        <f>IFERROR(VLOOKUP(LEFT($J$3,1)&amp;C74,'RRAA-CCEE'!$B$8:$Z$270,7,0),"")</f>
        <v/>
      </c>
      <c r="AS74" s="291" t="str">
        <f>IFERROR(VLOOKUP(LEFT($J$3,1)&amp;C74,'RRAA-CCEE'!$B$8:$Z$270,8,0),"")</f>
        <v/>
      </c>
      <c r="AT74" s="291" t="str">
        <f>IFERROR(VLOOKUP(LEFT($J$3,1)&amp;C74,'RRAA-CCEE'!$B$8:$Z$270,9,0),"")</f>
        <v/>
      </c>
      <c r="AU74" s="291" t="str">
        <f>IFERROR(VLOOKUP(LEFT($J$3,1)&amp;C74,'RRAA-CCEE'!$B$8:$Z$270,10,0),"")</f>
        <v/>
      </c>
      <c r="AV74" s="291" t="str">
        <f>IFERROR(VLOOKUP(LEFT($J$3,1)&amp;C74,'RRAA-CCEE'!$B$8:$Z$270,11,0),"")</f>
        <v/>
      </c>
      <c r="AW74" s="291" t="str">
        <f>IFERROR(VLOOKUP(LEFT($J$3,1)&amp;C74,'RRAA-CCEE'!$B$8:$Z$270,12,0),"")</f>
        <v/>
      </c>
      <c r="AX74" s="291" t="str">
        <f>IFERROR(VLOOKUP(LEFT($J$3,1)&amp;C74,'RRAA-CCEE'!$B$8:$Z$270,13,0),"")</f>
        <v/>
      </c>
      <c r="AY74" s="291" t="str">
        <f>IFERROR(VLOOKUP(LEFT($J$3,1)&amp;C74,'RRAA-CCEE'!$B$8:$Z$270,14,0),"")</f>
        <v/>
      </c>
      <c r="AZ74" s="291" t="str">
        <f>IFERROR(VLOOKUP(LEFT($J$3,1)&amp;C74,'RRAA-CCEE'!$B$8:$Z$270,15,0),"")</f>
        <v/>
      </c>
      <c r="BA74" s="291" t="str">
        <f>IFERROR(VLOOKUP(LEFT($J$3,1)&amp;C74,'RRAA-CCEE'!$B$8:$Z$270,16,0),"")</f>
        <v/>
      </c>
      <c r="BB74" s="291" t="str">
        <f>IFERROR(VLOOKUP(LEFT($J$3,1)&amp;C74,'RRAA-CCEE'!$B$8:$Z$270,17,0),"")</f>
        <v/>
      </c>
      <c r="BC74" s="291" t="str">
        <f>IFERROR(VLOOKUP(LEFT($J$3,1)&amp;C74,'RRAA-CCEE'!$B$8:$Z$270,18,0),"")</f>
        <v/>
      </c>
      <c r="BD74" s="291" t="str">
        <f>IFERROR(VLOOKUP(LEFT($J$3,1)&amp;C74,'RRAA-CCEE'!$B$8:$Z$270,19,0),"")</f>
        <v/>
      </c>
      <c r="BE74" s="291" t="str">
        <f>IFERROR(VLOOKUP(LEFT($J$3,1)&amp;C74,'RRAA-CCEE'!$B$8:$Z$270,20,0),"")</f>
        <v/>
      </c>
      <c r="BF74" s="291" t="str">
        <f>IFERROR(VLOOKUP(LEFT($J$3,1)&amp;C74,'RRAA-CCEE'!$B$8:$Z$270,21,0),"")</f>
        <v/>
      </c>
      <c r="BG74" s="291" t="str">
        <f>IFERROR(VLOOKUP(LEFT($J$3,1)&amp;C74,'RRAA-CCEE'!$B$8:$Z$270,22,0),"")</f>
        <v/>
      </c>
      <c r="BH74" s="291" t="str">
        <f>IFERROR(VLOOKUP(LEFT($J$3,1)&amp;C74,'RRAA-CCEE'!$B$8:$Z$270,23,0),"")</f>
        <v/>
      </c>
      <c r="BI74" s="291" t="str">
        <f>IFERROR(VLOOKUP(LEFT($J$3,1)&amp;C74,'RRAA-CCEE'!$B$8:$Z$270,24,0),"")</f>
        <v/>
      </c>
      <c r="BJ74" s="291" t="str">
        <f>IFERROR(VLOOKUP(LEFT($J$3,1)&amp;C74,'RRAA-CCEE'!$B$8:$Z$270,25,0),"")</f>
        <v/>
      </c>
    </row>
    <row r="75" spans="2:62">
      <c r="B75" s="432" t="str">
        <f>IFERROR(LEFT(VLOOKUP(LEFT($J$3,1)&amp;C75,'RRAA-CCEE'!$B$8:$E$270,4,0)),"")</f>
        <v/>
      </c>
      <c r="C75" s="318" t="s">
        <v>5</v>
      </c>
      <c r="D75" s="648" t="str">
        <f>IFERROR(VLOOKUP(LEFT($J$3,1)&amp;C75,'RRAA-CCEE'!$B$8:$D$270,3,0),"")</f>
        <v/>
      </c>
      <c r="E75" s="648"/>
      <c r="F75" s="648"/>
      <c r="G75" s="648"/>
      <c r="H75" s="648"/>
      <c r="I75" s="648"/>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659"/>
      <c r="AO75" s="438">
        <f t="shared" si="10"/>
        <v>0</v>
      </c>
      <c r="AQ75" s="291" t="str">
        <f>IFERROR(VLOOKUP(LEFT($J$3,1)&amp;C75,'RRAA-CCEE'!$B$8:$Z$270,6,0),"")</f>
        <v/>
      </c>
      <c r="AR75" s="291" t="str">
        <f>IFERROR(VLOOKUP(LEFT($J$3,1)&amp;C75,'RRAA-CCEE'!$B$8:$Z$270,7,0),"")</f>
        <v/>
      </c>
      <c r="AS75" s="291" t="str">
        <f>IFERROR(VLOOKUP(LEFT($J$3,1)&amp;C75,'RRAA-CCEE'!$B$8:$Z$270,8,0),"")</f>
        <v/>
      </c>
      <c r="AT75" s="291" t="str">
        <f>IFERROR(VLOOKUP(LEFT($J$3,1)&amp;C75,'RRAA-CCEE'!$B$8:$Z$270,9,0),"")</f>
        <v/>
      </c>
      <c r="AU75" s="291" t="str">
        <f>IFERROR(VLOOKUP(LEFT($J$3,1)&amp;C75,'RRAA-CCEE'!$B$8:$Z$270,10,0),"")</f>
        <v/>
      </c>
      <c r="AV75" s="291" t="str">
        <f>IFERROR(VLOOKUP(LEFT($J$3,1)&amp;C75,'RRAA-CCEE'!$B$8:$Z$270,11,0),"")</f>
        <v/>
      </c>
      <c r="AW75" s="291" t="str">
        <f>IFERROR(VLOOKUP(LEFT($J$3,1)&amp;C75,'RRAA-CCEE'!$B$8:$Z$270,12,0),"")</f>
        <v/>
      </c>
      <c r="AX75" s="291" t="str">
        <f>IFERROR(VLOOKUP(LEFT($J$3,1)&amp;C75,'RRAA-CCEE'!$B$8:$Z$270,13,0),"")</f>
        <v/>
      </c>
      <c r="AY75" s="291" t="str">
        <f>IFERROR(VLOOKUP(LEFT($J$3,1)&amp;C75,'RRAA-CCEE'!$B$8:$Z$270,14,0),"")</f>
        <v/>
      </c>
      <c r="AZ75" s="291" t="str">
        <f>IFERROR(VLOOKUP(LEFT($J$3,1)&amp;C75,'RRAA-CCEE'!$B$8:$Z$270,15,0),"")</f>
        <v/>
      </c>
      <c r="BA75" s="291" t="str">
        <f>IFERROR(VLOOKUP(LEFT($J$3,1)&amp;C75,'RRAA-CCEE'!$B$8:$Z$270,16,0),"")</f>
        <v/>
      </c>
      <c r="BB75" s="291" t="str">
        <f>IFERROR(VLOOKUP(LEFT($J$3,1)&amp;C75,'RRAA-CCEE'!$B$8:$Z$270,17,0),"")</f>
        <v/>
      </c>
      <c r="BC75" s="291" t="str">
        <f>IFERROR(VLOOKUP(LEFT($J$3,1)&amp;C75,'RRAA-CCEE'!$B$8:$Z$270,18,0),"")</f>
        <v/>
      </c>
      <c r="BD75" s="291" t="str">
        <f>IFERROR(VLOOKUP(LEFT($J$3,1)&amp;C75,'RRAA-CCEE'!$B$8:$Z$270,19,0),"")</f>
        <v/>
      </c>
      <c r="BE75" s="291" t="str">
        <f>IFERROR(VLOOKUP(LEFT($J$3,1)&amp;C75,'RRAA-CCEE'!$B$8:$Z$270,20,0),"")</f>
        <v/>
      </c>
      <c r="BF75" s="291" t="str">
        <f>IFERROR(VLOOKUP(LEFT($J$3,1)&amp;C75,'RRAA-CCEE'!$B$8:$Z$270,21,0),"")</f>
        <v/>
      </c>
      <c r="BG75" s="291" t="str">
        <f>IFERROR(VLOOKUP(LEFT($J$3,1)&amp;C75,'RRAA-CCEE'!$B$8:$Z$270,22,0),"")</f>
        <v/>
      </c>
      <c r="BH75" s="291" t="str">
        <f>IFERROR(VLOOKUP(LEFT($J$3,1)&amp;C75,'RRAA-CCEE'!$B$8:$Z$270,23,0),"")</f>
        <v/>
      </c>
      <c r="BI75" s="291" t="str">
        <f>IFERROR(VLOOKUP(LEFT($J$3,1)&amp;C75,'RRAA-CCEE'!$B$8:$Z$270,24,0),"")</f>
        <v/>
      </c>
      <c r="BJ75" s="291" t="str">
        <f>IFERROR(VLOOKUP(LEFT($J$3,1)&amp;C75,'RRAA-CCEE'!$B$8:$Z$270,25,0),"")</f>
        <v/>
      </c>
    </row>
    <row r="76" spans="2:62">
      <c r="B76" s="432" t="str">
        <f>IFERROR(LEFT(VLOOKUP(LEFT($J$3,1)&amp;C76,'RRAA-CCEE'!$B$8:$E$270,4,0)),"")</f>
        <v/>
      </c>
      <c r="C76" s="318" t="s">
        <v>40</v>
      </c>
      <c r="D76" s="648" t="str">
        <f>IFERROR(VLOOKUP(LEFT($J$3,1)&amp;C76,'RRAA-CCEE'!$B$8:$D$270,3,0),"")</f>
        <v/>
      </c>
      <c r="E76" s="648"/>
      <c r="F76" s="648"/>
      <c r="G76" s="648"/>
      <c r="H76" s="648"/>
      <c r="I76" s="648"/>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659"/>
      <c r="AO76" s="438">
        <f t="shared" si="10"/>
        <v>0</v>
      </c>
      <c r="AQ76" s="291" t="str">
        <f>IFERROR(VLOOKUP(LEFT($J$3,1)&amp;C76,'RRAA-CCEE'!$B$8:$Z$270,6,0),"")</f>
        <v/>
      </c>
      <c r="AR76" s="291" t="str">
        <f>IFERROR(VLOOKUP(LEFT($J$3,1)&amp;C76,'RRAA-CCEE'!$B$8:$Z$270,7,0),"")</f>
        <v/>
      </c>
      <c r="AS76" s="291" t="str">
        <f>IFERROR(VLOOKUP(LEFT($J$3,1)&amp;C76,'RRAA-CCEE'!$B$8:$Z$270,8,0),"")</f>
        <v/>
      </c>
      <c r="AT76" s="291" t="str">
        <f>IFERROR(VLOOKUP(LEFT($J$3,1)&amp;C76,'RRAA-CCEE'!$B$8:$Z$270,9,0),"")</f>
        <v/>
      </c>
      <c r="AU76" s="291" t="str">
        <f>IFERROR(VLOOKUP(LEFT($J$3,1)&amp;C76,'RRAA-CCEE'!$B$8:$Z$270,10,0),"")</f>
        <v/>
      </c>
      <c r="AV76" s="291" t="str">
        <f>IFERROR(VLOOKUP(LEFT($J$3,1)&amp;C76,'RRAA-CCEE'!$B$8:$Z$270,11,0),"")</f>
        <v/>
      </c>
      <c r="AW76" s="291" t="str">
        <f>IFERROR(VLOOKUP(LEFT($J$3,1)&amp;C76,'RRAA-CCEE'!$B$8:$Z$270,12,0),"")</f>
        <v/>
      </c>
      <c r="AX76" s="291" t="str">
        <f>IFERROR(VLOOKUP(LEFT($J$3,1)&amp;C76,'RRAA-CCEE'!$B$8:$Z$270,13,0),"")</f>
        <v/>
      </c>
      <c r="AY76" s="291" t="str">
        <f>IFERROR(VLOOKUP(LEFT($J$3,1)&amp;C76,'RRAA-CCEE'!$B$8:$Z$270,14,0),"")</f>
        <v/>
      </c>
      <c r="AZ76" s="291" t="str">
        <f>IFERROR(VLOOKUP(LEFT($J$3,1)&amp;C76,'RRAA-CCEE'!$B$8:$Z$270,15,0),"")</f>
        <v/>
      </c>
      <c r="BA76" s="291" t="str">
        <f>IFERROR(VLOOKUP(LEFT($J$3,1)&amp;C76,'RRAA-CCEE'!$B$8:$Z$270,16,0),"")</f>
        <v/>
      </c>
      <c r="BB76" s="291" t="str">
        <f>IFERROR(VLOOKUP(LEFT($J$3,1)&amp;C76,'RRAA-CCEE'!$B$8:$Z$270,17,0),"")</f>
        <v/>
      </c>
      <c r="BC76" s="291" t="str">
        <f>IFERROR(VLOOKUP(LEFT($J$3,1)&amp;C76,'RRAA-CCEE'!$B$8:$Z$270,18,0),"")</f>
        <v/>
      </c>
      <c r="BD76" s="291" t="str">
        <f>IFERROR(VLOOKUP(LEFT($J$3,1)&amp;C76,'RRAA-CCEE'!$B$8:$Z$270,19,0),"")</f>
        <v/>
      </c>
      <c r="BE76" s="291" t="str">
        <f>IFERROR(VLOOKUP(LEFT($J$3,1)&amp;C76,'RRAA-CCEE'!$B$8:$Z$270,20,0),"")</f>
        <v/>
      </c>
      <c r="BF76" s="291" t="str">
        <f>IFERROR(VLOOKUP(LEFT($J$3,1)&amp;C76,'RRAA-CCEE'!$B$8:$Z$270,21,0),"")</f>
        <v/>
      </c>
      <c r="BG76" s="291" t="str">
        <f>IFERROR(VLOOKUP(LEFT($J$3,1)&amp;C76,'RRAA-CCEE'!$B$8:$Z$270,22,0),"")</f>
        <v/>
      </c>
      <c r="BH76" s="291" t="str">
        <f>IFERROR(VLOOKUP(LEFT($J$3,1)&amp;C76,'RRAA-CCEE'!$B$8:$Z$270,23,0),"")</f>
        <v/>
      </c>
      <c r="BI76" s="291" t="str">
        <f>IFERROR(VLOOKUP(LEFT($J$3,1)&amp;C76,'RRAA-CCEE'!$B$8:$Z$270,24,0),"")</f>
        <v/>
      </c>
      <c r="BJ76" s="291" t="str">
        <f>IFERROR(VLOOKUP(LEFT($J$3,1)&amp;C76,'RRAA-CCEE'!$B$8:$Z$270,25,0),"")</f>
        <v/>
      </c>
    </row>
    <row r="77" spans="2:62" ht="13.5" thickBot="1">
      <c r="B77" s="432" t="str">
        <f>IFERROR(LEFT(VLOOKUP(LEFT($J$3,1)&amp;C77,'RRAA-CCEE'!$B$8:$E$270,4,0)),"")</f>
        <v/>
      </c>
      <c r="C77" s="319" t="s">
        <v>41</v>
      </c>
      <c r="D77" s="651" t="str">
        <f>IFERROR(VLOOKUP(LEFT($J$3,1)&amp;C77,'RRAA-CCEE'!$B$8:$D$270,3,0),"")</f>
        <v/>
      </c>
      <c r="E77" s="651"/>
      <c r="F77" s="651"/>
      <c r="G77" s="651"/>
      <c r="H77" s="651"/>
      <c r="I77" s="65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660"/>
      <c r="AO77" s="438">
        <f t="shared" si="10"/>
        <v>0</v>
      </c>
      <c r="AQ77" s="291" t="str">
        <f>IFERROR(VLOOKUP(LEFT($J$3,1)&amp;C77,'RRAA-CCEE'!$B$8:$Z$270,6,0),"")</f>
        <v/>
      </c>
      <c r="AR77" s="291" t="str">
        <f>IFERROR(VLOOKUP(LEFT($J$3,1)&amp;C77,'RRAA-CCEE'!$B$8:$Z$270,7,0),"")</f>
        <v/>
      </c>
      <c r="AS77" s="291" t="str">
        <f>IFERROR(VLOOKUP(LEFT($J$3,1)&amp;C77,'RRAA-CCEE'!$B$8:$Z$270,8,0),"")</f>
        <v/>
      </c>
      <c r="AT77" s="291" t="str">
        <f>IFERROR(VLOOKUP(LEFT($J$3,1)&amp;C77,'RRAA-CCEE'!$B$8:$Z$270,9,0),"")</f>
        <v/>
      </c>
      <c r="AU77" s="291" t="str">
        <f>IFERROR(VLOOKUP(LEFT($J$3,1)&amp;C77,'RRAA-CCEE'!$B$8:$Z$270,10,0),"")</f>
        <v/>
      </c>
      <c r="AV77" s="291" t="str">
        <f>IFERROR(VLOOKUP(LEFT($J$3,1)&amp;C77,'RRAA-CCEE'!$B$8:$Z$270,11,0),"")</f>
        <v/>
      </c>
      <c r="AW77" s="291" t="str">
        <f>IFERROR(VLOOKUP(LEFT($J$3,1)&amp;C77,'RRAA-CCEE'!$B$8:$Z$270,12,0),"")</f>
        <v/>
      </c>
      <c r="AX77" s="291" t="str">
        <f>IFERROR(VLOOKUP(LEFT($J$3,1)&amp;C77,'RRAA-CCEE'!$B$8:$Z$270,13,0),"")</f>
        <v/>
      </c>
      <c r="AY77" s="291" t="str">
        <f>IFERROR(VLOOKUP(LEFT($J$3,1)&amp;C77,'RRAA-CCEE'!$B$8:$Z$270,14,0),"")</f>
        <v/>
      </c>
      <c r="AZ77" s="291" t="str">
        <f>IFERROR(VLOOKUP(LEFT($J$3,1)&amp;C77,'RRAA-CCEE'!$B$8:$Z$270,15,0),"")</f>
        <v/>
      </c>
      <c r="BA77" s="291" t="str">
        <f>IFERROR(VLOOKUP(LEFT($J$3,1)&amp;C77,'RRAA-CCEE'!$B$8:$Z$270,16,0),"")</f>
        <v/>
      </c>
      <c r="BB77" s="291" t="str">
        <f>IFERROR(VLOOKUP(LEFT($J$3,1)&amp;C77,'RRAA-CCEE'!$B$8:$Z$270,17,0),"")</f>
        <v/>
      </c>
      <c r="BC77" s="291" t="str">
        <f>IFERROR(VLOOKUP(LEFT($J$3,1)&amp;C77,'RRAA-CCEE'!$B$8:$Z$270,18,0),"")</f>
        <v/>
      </c>
      <c r="BD77" s="291" t="str">
        <f>IFERROR(VLOOKUP(LEFT($J$3,1)&amp;C77,'RRAA-CCEE'!$B$8:$Z$270,19,0),"")</f>
        <v/>
      </c>
      <c r="BE77" s="291" t="str">
        <f>IFERROR(VLOOKUP(LEFT($J$3,1)&amp;C77,'RRAA-CCEE'!$B$8:$Z$270,20,0),"")</f>
        <v/>
      </c>
      <c r="BF77" s="291" t="str">
        <f>IFERROR(VLOOKUP(LEFT($J$3,1)&amp;C77,'RRAA-CCEE'!$B$8:$Z$270,21,0),"")</f>
        <v/>
      </c>
      <c r="BG77" s="291" t="str">
        <f>IFERROR(VLOOKUP(LEFT($J$3,1)&amp;C77,'RRAA-CCEE'!$B$8:$Z$270,22,0),"")</f>
        <v/>
      </c>
      <c r="BH77" s="291" t="str">
        <f>IFERROR(VLOOKUP(LEFT($J$3,1)&amp;C77,'RRAA-CCEE'!$B$8:$Z$270,23,0),"")</f>
        <v/>
      </c>
      <c r="BI77" s="291" t="str">
        <f>IFERROR(VLOOKUP(LEFT($J$3,1)&amp;C77,'RRAA-CCEE'!$B$8:$Z$270,24,0),"")</f>
        <v/>
      </c>
      <c r="BJ77" s="291" t="str">
        <f>IFERROR(VLOOKUP(LEFT($J$3,1)&amp;C77,'RRAA-CCEE'!$B$8:$Z$270,25,0),"")</f>
        <v/>
      </c>
    </row>
    <row r="78" spans="2:62">
      <c r="AQ78" s="292">
        <f>COUNTA(AQ51:AQ77)-(COUNTIF(AQ51:AQ77,0) + COUNTBLANK(AQ51:AQ77))</f>
        <v>0</v>
      </c>
      <c r="AR78" s="292">
        <f t="shared" ref="AR78:BJ78" si="11">COUNTA(AR51:AR77)-(COUNTIF(AR51:AR77,0) + COUNTBLANK(AR51:AR77))</f>
        <v>8</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c r="C79" s="147" t="s">
        <v>103</v>
      </c>
      <c r="AQ79" s="649" t="s">
        <v>43</v>
      </c>
      <c r="AR79" s="649"/>
      <c r="AS79" s="649"/>
      <c r="AT79" s="649"/>
      <c r="AU79" s="649"/>
      <c r="AV79" s="649"/>
      <c r="AW79" s="649"/>
      <c r="AX79" s="649"/>
      <c r="AY79" s="649"/>
      <c r="AZ79" s="649"/>
      <c r="BA79" s="649"/>
      <c r="BB79" s="649"/>
      <c r="BC79" s="649"/>
      <c r="BD79" s="649"/>
      <c r="BE79" s="649"/>
      <c r="BF79" s="649"/>
      <c r="BG79" s="649"/>
      <c r="BH79" s="649"/>
      <c r="BI79" s="649"/>
      <c r="BJ79" s="649"/>
    </row>
    <row r="80" spans="2:62">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f t="shared" si="12"/>
        <v>2</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Distribución de dependencias y elementos de una floristería. Normativa.</v>
      </c>
      <c r="AR81" s="294" t="e">
        <f>VLOOKUP(AR50,'RRAA-UUTT-I'!$L$6:$M$25,2,TRUE)</f>
        <v>#REF!</v>
      </c>
      <c r="AS81" s="294" t="str">
        <f>VLOOKUP(AS50,'RRAA-UUTT-I'!$L$6:$M$25,2,TRUE)</f>
        <v xml:space="preserve">3. Organización del taller y planificación del trabajo. </v>
      </c>
      <c r="AT81" s="294" t="str">
        <f>VLOOKUP(AT50,'RRAA-UUTT-I'!$L$6:$M$25,2,TRUE)</f>
        <v xml:space="preserve">4. Limpieza y mantenimiento de instalaciones, maquinaria y herramientas de floristería. </v>
      </c>
      <c r="AU81" s="294" t="str">
        <f>VLOOKUP(AU50,'RRAA-UUTT-I'!$L$6:$M$25,2,TRUE)</f>
        <v>5. Montaje de escaparates y exposiciones. Elementos, criterios estéticos y comerciales.</v>
      </c>
      <c r="AV81" s="294" t="str">
        <f>VLOOKUP(AV50,'RRAA-UUTT-I'!$L$6:$M$25,2,TRUE)</f>
        <v/>
      </c>
      <c r="AW81" s="294" t="str">
        <f>VLOOKUP(AW50,'RRAA-UUTT-I'!$L$6:$M$25,2,TRUE)</f>
        <v>7. Almacenaje y conservación de materias primas en una floristería.</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e">
        <f t="shared" si="13"/>
        <v>#REF!</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277</v>
      </c>
      <c r="AQ84" s="418" t="str">
        <f>IF(AQ80&lt;&gt;"",'EV GENERAL'!$AB$15,"")</f>
        <v/>
      </c>
      <c r="AR84" s="418" t="str">
        <f>IF(AR80&lt;&gt;"",'EV GENERAL'!$AB$15,"")</f>
        <v>.</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3.5" thickBot="1">
      <c r="D96" s="304"/>
      <c r="E96" s="304"/>
      <c r="F96" s="304"/>
      <c r="G96" s="304"/>
      <c r="H96" s="304"/>
      <c r="I96" s="650" t="s">
        <v>257</v>
      </c>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304"/>
    </row>
    <row r="97" spans="4:37" ht="13.5" thickBot="1">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3.5" thickBot="1">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3.5" thickBot="1">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3.5" thickBot="1">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3.5" thickBot="1">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3.5" thickBot="1">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3.5" thickBot="1">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3.5" thickBot="1">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3.5" thickBot="1">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3.5" thickBot="1">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3.5" thickBot="1">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3.5" thickBot="1">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3.5" thickBot="1">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3.5" thickBot="1">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3.5" thickBot="1">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3.5" thickBot="1">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3.5" thickBot="1">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3.5" thickBot="1">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3.5" thickBot="1">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3.5" thickBot="1">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3.5" thickBot="1">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3.5" thickBot="1">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3.5" thickBot="1">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3.5" thickBot="1">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3.5" thickBot="1">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3.5" thickBot="1">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c r="D125" s="304"/>
      <c r="E125" s="304"/>
      <c r="F125" s="304"/>
      <c r="G125" s="304"/>
      <c r="H125" s="304"/>
      <c r="I125" s="310" t="s">
        <v>253</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c r="D127" s="304"/>
      <c r="E127" s="304"/>
      <c r="F127" s="304"/>
      <c r="G127" s="304"/>
      <c r="H127" s="304"/>
      <c r="I127" s="312" t="s">
        <v>254</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3.5" thickBot="1">
      <c r="I129" s="650" t="s">
        <v>258</v>
      </c>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row>
    <row r="130" spans="9:36" ht="13.5" thickBot="1">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3.5" thickBot="1">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3.5" thickBot="1">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3.5" thickBot="1">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3.5" thickBot="1">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3.5" thickBot="1">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3.5" thickBot="1">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3.5" thickBot="1">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3.5" thickBot="1">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3.5" thickBot="1">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3.5" thickBot="1">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3.5" thickBot="1">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3.5" thickBot="1">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3.5" thickBot="1">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3.5" thickBot="1">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3.5" thickBot="1">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3.5" thickBot="1">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3.5" thickBot="1">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3.5" thickBot="1">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3.5" thickBot="1">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3.5" thickBot="1">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3.5" thickBot="1">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3.5" thickBot="1">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3.5" thickBot="1">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3.5" thickBot="1">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3.5" thickBot="1">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3.5" thickBot="1">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c r="I158" s="310" t="s">
        <v>253</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AG8:AG9"/>
    <mergeCell ref="AH8:AH9"/>
    <mergeCell ref="AI8:AI9"/>
    <mergeCell ref="AB8:AB9"/>
    <mergeCell ref="AC8:AC9"/>
    <mergeCell ref="AD8:AD9"/>
    <mergeCell ref="AE8:AE9"/>
    <mergeCell ref="AF8:AF9"/>
    <mergeCell ref="D70:I70"/>
    <mergeCell ref="AQ79:BJ79"/>
    <mergeCell ref="I96:AJ96"/>
    <mergeCell ref="I129:AJ129"/>
    <mergeCell ref="D72:I72"/>
    <mergeCell ref="D73:I73"/>
    <mergeCell ref="D74:I74"/>
    <mergeCell ref="D75:I75"/>
    <mergeCell ref="D76:I76"/>
    <mergeCell ref="D77:I77"/>
    <mergeCell ref="D65:I65"/>
    <mergeCell ref="D66:I66"/>
    <mergeCell ref="D67:I67"/>
    <mergeCell ref="D68:I68"/>
    <mergeCell ref="D69:I6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AK10:AL10"/>
    <mergeCell ref="C11:F11"/>
    <mergeCell ref="AK11:AL11"/>
    <mergeCell ref="J49:AK49"/>
    <mergeCell ref="AQ49:BJ4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s>
  <conditionalFormatting sqref="G11:AJ48">
    <cfRule type="containsBlanks" priority="16" stopIfTrue="1">
      <formula>LEN(TRIM(G11))=0</formula>
    </cfRule>
    <cfRule type="cellIs" dxfId="148" priority="17" stopIfTrue="1" operator="greaterThanOrEqual">
      <formula>5</formula>
    </cfRule>
    <cfRule type="cellIs" dxfId="147" priority="18" stopIfTrue="1" operator="between">
      <formula>4</formula>
      <formula>49999999</formula>
    </cfRule>
    <cfRule type="cellIs" dxfId="146" priority="19" stopIfTrue="1" operator="lessThan">
      <formula>4</formula>
    </cfRule>
  </conditionalFormatting>
  <conditionalFormatting sqref="AK50:AK77">
    <cfRule type="containsBlanks" priority="14" stopIfTrue="1">
      <formula>LEN(TRIM(AK50))=0</formula>
    </cfRule>
    <cfRule type="cellIs" dxfId="145" priority="15" stopIfTrue="1" operator="greaterThan">
      <formula>0</formula>
    </cfRule>
  </conditionalFormatting>
  <conditionalFormatting sqref="B51:B77">
    <cfRule type="containsText" dxfId="144" priority="13" operator="containsText" text="B">
      <formula>NOT(ISERROR(SEARCH("B",B51)))</formula>
    </cfRule>
  </conditionalFormatting>
  <conditionalFormatting sqref="J7:AJ7">
    <cfRule type="containsText" dxfId="143" priority="12" operator="containsText" text="B">
      <formula>NOT(ISERROR(SEARCH("B",J7)))</formula>
    </cfRule>
  </conditionalFormatting>
  <conditionalFormatting sqref="I10">
    <cfRule type="cellIs" dxfId="142" priority="9" operator="equal">
      <formula>1</formula>
    </cfRule>
    <cfRule type="cellIs" dxfId="141" priority="10" operator="lessThan">
      <formula>1</formula>
    </cfRule>
    <cfRule type="cellIs" dxfId="140" priority="11" operator="greaterThan">
      <formula>1</formula>
    </cfRule>
  </conditionalFormatting>
  <conditionalFormatting sqref="G48:I48">
    <cfRule type="containsBlanks" priority="5" stopIfTrue="1">
      <formula>LEN(TRIM(G48))=0</formula>
    </cfRule>
    <cfRule type="cellIs" dxfId="139" priority="6" stopIfTrue="1" operator="greaterThanOrEqual">
      <formula>5</formula>
    </cfRule>
    <cfRule type="cellIs" dxfId="138" priority="7" stopIfTrue="1" operator="between">
      <formula>4</formula>
      <formula>49999999</formula>
    </cfRule>
    <cfRule type="cellIs" dxfId="137" priority="8" stopIfTrue="1" operator="lessThan">
      <formula>4</formula>
    </cfRule>
  </conditionalFormatting>
  <conditionalFormatting sqref="G48:I48">
    <cfRule type="containsBlanks" priority="1" stopIfTrue="1">
      <formula>LEN(TRIM(G48))=0</formula>
    </cfRule>
    <cfRule type="cellIs" dxfId="136" priority="2" stopIfTrue="1" operator="greaterThanOrEqual">
      <formula>5</formula>
    </cfRule>
    <cfRule type="cellIs" dxfId="135" priority="3" stopIfTrue="1" operator="between">
      <formula>4</formula>
      <formula>49999999</formula>
    </cfRule>
    <cfRule type="cellIs" dxfId="134"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17</vt:i4>
      </vt:variant>
    </vt:vector>
  </HeadingPairs>
  <TitlesOfParts>
    <vt:vector size="55" baseType="lpstr">
      <vt:lpstr>INDICE</vt:lpstr>
      <vt:lpstr>alumnos</vt:lpstr>
      <vt:lpstr>RRAA-UUTT-I</vt:lpstr>
      <vt:lpstr>RRAA-CCEE</vt:lpstr>
      <vt:lpstr>EV GENERAL</vt:lpstr>
      <vt:lpstr>Temporalización</vt:lpstr>
      <vt:lpstr>cálculo horas</vt:lpstr>
      <vt:lpstr>RA1</vt:lpstr>
      <vt:lpstr>RA2</vt:lpstr>
      <vt:lpstr>RA3</vt:lpstr>
      <vt:lpstr>RA4</vt:lpstr>
      <vt:lpstr>RA5</vt:lpstr>
      <vt:lpstr>RA6</vt:lpstr>
      <vt:lpstr>RA7</vt:lpstr>
      <vt:lpstr>RA8</vt:lpstr>
      <vt:lpstr>RA9</vt:lpstr>
      <vt:lpstr>RA10</vt:lpstr>
      <vt:lpstr>UT1</vt:lpstr>
      <vt:lpstr>UT2</vt:lpstr>
      <vt:lpstr>UT3</vt:lpstr>
      <vt:lpstr>UT4</vt:lpstr>
      <vt:lpstr>UT5</vt:lpstr>
      <vt:lpstr>UT6</vt:lpstr>
      <vt:lpstr>UT7</vt:lpstr>
      <vt:lpstr>UT8</vt:lpstr>
      <vt:lpstr>UT9</vt:lpstr>
      <vt:lpstr>UT10</vt:lpstr>
      <vt:lpstr>UT11</vt:lpstr>
      <vt:lpstr>UT12</vt:lpstr>
      <vt:lpstr>UT13</vt:lpstr>
      <vt:lpstr>UT14</vt:lpstr>
      <vt:lpstr>UT15</vt:lpstr>
      <vt:lpstr>UT16</vt:lpstr>
      <vt:lpstr>UT17</vt:lpstr>
      <vt:lpstr>UT18</vt:lpstr>
      <vt:lpstr>UT19</vt:lpstr>
      <vt:lpstr>UT20</vt:lpstr>
      <vt:lpstr>proceso interno - no tocar</vt:lpstr>
      <vt:lpstr>'cálculo horas'!Área_de_impresión</vt:lpstr>
      <vt:lpstr>'EV GENERAL'!Área_de_impresión</vt:lpstr>
      <vt:lpstr>'RA1'!Área_de_impresión</vt:lpstr>
      <vt:lpstr>'RA10'!Área_de_impresión</vt:lpstr>
      <vt:lpstr>'RA2'!Área_de_impresión</vt:lpstr>
      <vt:lpstr>'RA3'!Área_de_impresión</vt:lpstr>
      <vt:lpstr>'RA4'!Área_de_impresión</vt:lpstr>
      <vt:lpstr>'RA5'!Área_de_impresión</vt:lpstr>
      <vt:lpstr>'RA6'!Área_de_impresión</vt:lpstr>
      <vt:lpstr>'RA7'!Área_de_impresión</vt:lpstr>
      <vt:lpstr>'RA8'!Área_de_impresión</vt:lpstr>
      <vt:lpstr>'RA9'!Área_de_impresión</vt:lpstr>
      <vt:lpstr>'RRAA-CCEE'!Área_de_impresión</vt:lpstr>
      <vt:lpstr>LISTADO_IE</vt:lpstr>
      <vt:lpstr>listadoRRAA</vt:lpstr>
      <vt:lpstr>listadoUnidades</vt:lpstr>
      <vt:lpstr>ListadoUUTT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GS</dc:creator>
  <cp:lastModifiedBy>Santiago Calvo Alvarez</cp:lastModifiedBy>
  <cp:lastPrinted>2016-05-04T18:22:41Z</cp:lastPrinted>
  <dcterms:created xsi:type="dcterms:W3CDTF">2009-09-22T15:41:47Z</dcterms:created>
  <dcterms:modified xsi:type="dcterms:W3CDTF">2020-05-28T16:50:14Z</dcterms:modified>
</cp:coreProperties>
</file>